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terjber\Dropbox\Bøker\Grunnleggende økonomistyring\Materiell hjemmesiden\"/>
    </mc:Choice>
  </mc:AlternateContent>
  <xr:revisionPtr revIDLastSave="0" documentId="13_ncr:1_{65B83289-0F34-4CD7-8841-4F08150D38AE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Forside" sheetId="5" r:id="rId1"/>
    <sheet name="Kontantstrøm Totalkapitalen" sheetId="4" r:id="rId2"/>
    <sheet name="Sluttverdi" sheetId="3" r:id="rId3"/>
    <sheet name="Nåverdi" sheetId="6" r:id="rId4"/>
    <sheet name="Nåverdi- og internrente" sheetId="1" r:id="rId5"/>
    <sheet name="Annuitet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6" l="1"/>
  <c r="B5" i="6"/>
  <c r="B10" i="2" l="1"/>
  <c r="B3" i="2" l="1"/>
  <c r="B4" i="2"/>
  <c r="B18" i="6"/>
  <c r="B19" i="6"/>
  <c r="B12" i="6"/>
  <c r="I20" i="4"/>
  <c r="H20" i="4"/>
  <c r="I19" i="4" s="1"/>
  <c r="I21" i="4" s="1"/>
  <c r="I11" i="4" s="1"/>
  <c r="G20" i="4"/>
  <c r="H19" i="4" s="1"/>
  <c r="H21" i="4" s="1"/>
  <c r="H11" i="4" s="1"/>
  <c r="F20" i="4"/>
  <c r="G19" i="4" s="1"/>
  <c r="G21" i="4" s="1"/>
  <c r="G11" i="4" s="1"/>
  <c r="E20" i="4"/>
  <c r="F19" i="4" s="1"/>
  <c r="F21" i="4" s="1"/>
  <c r="F11" i="4" s="1"/>
  <c r="D20" i="4"/>
  <c r="D21" i="4" s="1"/>
  <c r="D11" i="4" s="1"/>
  <c r="D14" i="4" s="1"/>
  <c r="I13" i="4"/>
  <c r="I12" i="4"/>
  <c r="E4" i="4"/>
  <c r="E7" i="4" s="1"/>
  <c r="E10" i="4"/>
  <c r="B6" i="1"/>
  <c r="B5" i="1"/>
  <c r="B17" i="3"/>
  <c r="B18" i="3" s="1"/>
  <c r="B11" i="3"/>
  <c r="B5" i="3"/>
  <c r="B11" i="2"/>
  <c r="B12" i="2" s="1"/>
  <c r="B5" i="2"/>
  <c r="B11" i="1"/>
  <c r="C11" i="1"/>
  <c r="D11" i="1"/>
  <c r="E11" i="1"/>
  <c r="F11" i="1"/>
  <c r="B12" i="1"/>
  <c r="F18" i="1"/>
  <c r="F19" i="1"/>
  <c r="E18" i="1"/>
  <c r="E19" i="1"/>
  <c r="D18" i="1"/>
  <c r="D19" i="1"/>
  <c r="C18" i="1"/>
  <c r="C19" i="1" s="1"/>
  <c r="B20" i="1" s="1"/>
  <c r="B18" i="1"/>
  <c r="B19" i="1"/>
  <c r="E8" i="4" l="1"/>
  <c r="E9" i="4" s="1"/>
  <c r="E14" i="4" s="1"/>
  <c r="F4" i="4"/>
  <c r="E19" i="4"/>
  <c r="E21" i="4" s="1"/>
  <c r="E11" i="4" s="1"/>
  <c r="G4" i="4" l="1"/>
  <c r="F7" i="4"/>
  <c r="F10" i="4"/>
  <c r="F8" i="4" l="1"/>
  <c r="F9" i="4"/>
  <c r="F14" i="4" s="1"/>
  <c r="G7" i="4"/>
  <c r="H4" i="4"/>
  <c r="G10" i="4"/>
  <c r="H7" i="4" l="1"/>
  <c r="I4" i="4"/>
  <c r="H10" i="4"/>
  <c r="G8" i="4"/>
  <c r="G9" i="4"/>
  <c r="G14" i="4" s="1"/>
  <c r="H8" i="4" l="1"/>
  <c r="H9" i="4"/>
  <c r="H14" i="4" s="1"/>
  <c r="I10" i="4"/>
  <c r="I7" i="4"/>
  <c r="I8" i="4" l="1"/>
  <c r="I9" i="4" s="1"/>
  <c r="I14" i="4" s="1"/>
  <c r="D17" i="4" l="1"/>
  <c r="D16" i="4"/>
</calcChain>
</file>

<file path=xl/sharedStrings.xml><?xml version="1.0" encoding="utf-8"?>
<sst xmlns="http://schemas.openxmlformats.org/spreadsheetml/2006/main" count="130" uniqueCount="66">
  <si>
    <t>Avkastningskrav:</t>
  </si>
  <si>
    <t>Kontantstrøm:</t>
  </si>
  <si>
    <t>Periode 0</t>
  </si>
  <si>
    <t>Periode 1</t>
  </si>
  <si>
    <t>Periode 2</t>
  </si>
  <si>
    <t>Periode 3</t>
  </si>
  <si>
    <t>Periode 4</t>
  </si>
  <si>
    <t>Nåverdi:</t>
  </si>
  <si>
    <t>Internrente:</t>
  </si>
  <si>
    <t>Excelformler:</t>
  </si>
  <si>
    <t>Netto nåverdi:</t>
  </si>
  <si>
    <t>"Kalkulatormetoden"</t>
  </si>
  <si>
    <t>Rentetabell</t>
  </si>
  <si>
    <t>Diskonteringsfaktor:</t>
  </si>
  <si>
    <t>Excelformel:</t>
  </si>
  <si>
    <t>Beløp:</t>
  </si>
  <si>
    <t>Antall perioder:</t>
  </si>
  <si>
    <t>Perioderente:</t>
  </si>
  <si>
    <t>Annuitet:</t>
  </si>
  <si>
    <t>Rentetabell:</t>
  </si>
  <si>
    <t>Annuitetsfaktor:</t>
  </si>
  <si>
    <t>Sluttverdi:</t>
  </si>
  <si>
    <t>Sluttverdi - enkelt beløp:</t>
  </si>
  <si>
    <t>Sluttverdi - annuitet - Excelformel:</t>
  </si>
  <si>
    <t>Sluttverdi - annuitet - rentetabell:</t>
  </si>
  <si>
    <t>Her er det satt inn rente per måned. Da tar vi årsrenten og dividerer på 12 perioder per år.</t>
  </si>
  <si>
    <t>År 0</t>
  </si>
  <si>
    <t>År 1</t>
  </si>
  <si>
    <t>År 2</t>
  </si>
  <si>
    <t>År 3</t>
  </si>
  <si>
    <t>År 4</t>
  </si>
  <si>
    <t>År 5</t>
  </si>
  <si>
    <t>Salgsinnbetalinger</t>
  </si>
  <si>
    <t>-</t>
  </si>
  <si>
    <t>Driftsutbetalinger</t>
  </si>
  <si>
    <t>Avskrivninger</t>
  </si>
  <si>
    <t>-/+</t>
  </si>
  <si>
    <t>Salg av driftsmiddel</t>
  </si>
  <si>
    <t>=</t>
  </si>
  <si>
    <t>Resultat før skatt</t>
  </si>
  <si>
    <t>Resultat etter skatt</t>
  </si>
  <si>
    <t>+</t>
  </si>
  <si>
    <t>Endring i arbeidskapital</t>
  </si>
  <si>
    <t>Investering</t>
  </si>
  <si>
    <t>Netto kontantstrøm</t>
  </si>
  <si>
    <t>Inngående arbeidskapital</t>
  </si>
  <si>
    <t>Utgående arbeidskapital</t>
  </si>
  <si>
    <t>Endring arbeidskapital</t>
  </si>
  <si>
    <t>Alternativkostnader</t>
  </si>
  <si>
    <t>Betalbar skatt</t>
  </si>
  <si>
    <t>1)</t>
  </si>
  <si>
    <t>2)</t>
  </si>
  <si>
    <t>3)</t>
  </si>
  <si>
    <t>4)</t>
  </si>
  <si>
    <t>Kontantstrømoppsett</t>
  </si>
  <si>
    <t>Nåverdi- og internrenteformler</t>
  </si>
  <si>
    <t>Annuitetsberegning</t>
  </si>
  <si>
    <t>Sluttverdiberegninger</t>
  </si>
  <si>
    <t>Gevinst salg av driftsmiddel</t>
  </si>
  <si>
    <t>Nåverdi - enkelt beløp:</t>
  </si>
  <si>
    <t>Nåverdi - annuitet - Excelformel:</t>
  </si>
  <si>
    <t>Nåverdi - annuitet - rentetabell:</t>
  </si>
  <si>
    <t>5)</t>
  </si>
  <si>
    <t>Nåverdiberegninger</t>
  </si>
  <si>
    <t>Formlene må oppdateres i henhold til antall perioder.</t>
  </si>
  <si>
    <t>Nåverdifaktor: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</si>
</sst>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kr&quot;\ * #,##0.00_-;\-&quot;kr&quot;\ * #,##0.00_-;_-&quot;kr&quot;\ * &quot;-&quot;??_-;_-@_-"/>
    <numFmt numFmtId="164" formatCode="_ * #,##0.00_ ;_ * \-#,##0.00_ ;_ * &quot;-&quot;??_ ;_ @_ "/>
    <numFmt numFmtId="165" formatCode="_ * #,##0_ ;_ * \-#,##0_ ;_ * &quot;-&quot;??_ ;_ @_ "/>
    <numFmt numFmtId="166" formatCode="_ * #,##0.0000_ ;_ * \-#,##0.00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i/>
      <sz val="11"/>
      <color theme="1"/>
      <name val="Garamond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Garamond"/>
      <family val="1"/>
    </font>
    <font>
      <sz val="11"/>
      <color rgb="FF0000FF"/>
      <name val="Garamond"/>
      <family val="1"/>
    </font>
    <font>
      <u/>
      <sz val="11"/>
      <color theme="10"/>
      <name val="Garamond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0" xfId="0" applyFont="1"/>
    <xf numFmtId="0" fontId="0" fillId="0" borderId="0" xfId="0" applyFont="1"/>
    <xf numFmtId="165" fontId="6" fillId="0" borderId="1" xfId="1" applyNumberFormat="1" applyFont="1" applyBorder="1"/>
    <xf numFmtId="9" fontId="6" fillId="0" borderId="1" xfId="0" applyNumberFormat="1" applyFont="1" applyBorder="1"/>
    <xf numFmtId="0" fontId="5" fillId="0" borderId="1" xfId="0" applyFont="1" applyBorder="1"/>
    <xf numFmtId="165" fontId="5" fillId="0" borderId="1" xfId="1" applyNumberFormat="1" applyFont="1" applyBorder="1"/>
    <xf numFmtId="166" fontId="2" fillId="0" borderId="1" xfId="1" applyNumberFormat="1" applyFont="1" applyBorder="1"/>
    <xf numFmtId="0" fontId="5" fillId="0" borderId="1" xfId="0" applyFont="1" applyBorder="1" applyAlignment="1">
      <alignment horizontal="center"/>
    </xf>
    <xf numFmtId="164" fontId="5" fillId="0" borderId="1" xfId="1" applyFont="1" applyBorder="1"/>
    <xf numFmtId="10" fontId="5" fillId="0" borderId="1" xfId="2" applyNumberFormat="1" applyFont="1" applyBorder="1"/>
    <xf numFmtId="164" fontId="2" fillId="0" borderId="1" xfId="1" applyFont="1" applyBorder="1"/>
    <xf numFmtId="164" fontId="5" fillId="0" borderId="2" xfId="0" applyNumberFormat="1" applyFont="1" applyBorder="1"/>
    <xf numFmtId="0" fontId="5" fillId="0" borderId="2" xfId="0" applyFont="1" applyBorder="1"/>
    <xf numFmtId="10" fontId="6" fillId="0" borderId="1" xfId="0" applyNumberFormat="1" applyFont="1" applyBorder="1"/>
    <xf numFmtId="0" fontId="7" fillId="0" borderId="1" xfId="3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44" fontId="2" fillId="0" borderId="8" xfId="1" applyNumberFormat="1" applyFont="1" applyBorder="1"/>
    <xf numFmtId="44" fontId="2" fillId="0" borderId="9" xfId="1" applyNumberFormat="1" applyFont="1" applyBorder="1"/>
    <xf numFmtId="0" fontId="2" fillId="0" borderId="7" xfId="0" quotePrefix="1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2" fillId="0" borderId="11" xfId="0" applyFont="1" applyBorder="1"/>
    <xf numFmtId="44" fontId="2" fillId="0" borderId="11" xfId="1" applyNumberFormat="1" applyFont="1" applyBorder="1"/>
    <xf numFmtId="44" fontId="2" fillId="0" borderId="12" xfId="1" applyNumberFormat="1" applyFont="1" applyBorder="1"/>
    <xf numFmtId="0" fontId="5" fillId="0" borderId="7" xfId="0" quotePrefix="1" applyFont="1" applyBorder="1" applyAlignment="1">
      <alignment horizontal="center"/>
    </xf>
    <xf numFmtId="0" fontId="5" fillId="0" borderId="8" xfId="0" applyFont="1" applyFill="1" applyBorder="1"/>
    <xf numFmtId="44" fontId="5" fillId="0" borderId="8" xfId="1" applyNumberFormat="1" applyFont="1" applyBorder="1"/>
    <xf numFmtId="44" fontId="5" fillId="0" borderId="9" xfId="1" applyNumberFormat="1" applyFont="1" applyBorder="1"/>
    <xf numFmtId="0" fontId="2" fillId="0" borderId="11" xfId="0" applyFont="1" applyFill="1" applyBorder="1"/>
    <xf numFmtId="9" fontId="6" fillId="0" borderId="11" xfId="0" applyNumberFormat="1" applyFont="1" applyFill="1" applyBorder="1"/>
    <xf numFmtId="0" fontId="2" fillId="0" borderId="8" xfId="0" applyFont="1" applyFill="1" applyBorder="1"/>
    <xf numFmtId="0" fontId="5" fillId="0" borderId="13" xfId="0" quotePrefix="1" applyFont="1" applyBorder="1" applyAlignment="1">
      <alignment horizontal="center"/>
    </xf>
    <xf numFmtId="0" fontId="5" fillId="0" borderId="14" xfId="0" applyFont="1" applyFill="1" applyBorder="1"/>
    <xf numFmtId="44" fontId="5" fillId="0" borderId="14" xfId="1" applyNumberFormat="1" applyFont="1" applyBorder="1"/>
    <xf numFmtId="44" fontId="5" fillId="0" borderId="15" xfId="1" applyNumberFormat="1" applyFont="1" applyBorder="1"/>
    <xf numFmtId="9" fontId="6" fillId="0" borderId="8" xfId="1" applyNumberFormat="1" applyFont="1" applyBorder="1"/>
    <xf numFmtId="164" fontId="2" fillId="0" borderId="8" xfId="1" applyFont="1" applyBorder="1"/>
    <xf numFmtId="164" fontId="2" fillId="0" borderId="9" xfId="1" applyFont="1" applyBorder="1"/>
    <xf numFmtId="4" fontId="2" fillId="0" borderId="8" xfId="1" applyNumberFormat="1" applyFont="1" applyBorder="1"/>
    <xf numFmtId="4" fontId="2" fillId="0" borderId="9" xfId="1" applyNumberFormat="1" applyFont="1" applyBorder="1"/>
    <xf numFmtId="10" fontId="2" fillId="0" borderId="8" xfId="1" applyNumberFormat="1" applyFont="1" applyBorder="1"/>
    <xf numFmtId="0" fontId="2" fillId="0" borderId="16" xfId="0" quotePrefix="1" applyFont="1" applyBorder="1" applyAlignment="1">
      <alignment horizontal="center"/>
    </xf>
    <xf numFmtId="0" fontId="2" fillId="0" borderId="17" xfId="0" applyFont="1" applyBorder="1"/>
    <xf numFmtId="44" fontId="2" fillId="0" borderId="17" xfId="1" applyNumberFormat="1" applyFont="1" applyBorder="1"/>
    <xf numFmtId="44" fontId="2" fillId="0" borderId="18" xfId="1" applyNumberFormat="1" applyFont="1" applyBorder="1"/>
    <xf numFmtId="0" fontId="2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showGridLines="0" tabSelected="1" workbookViewId="0">
      <selection activeCell="B2" sqref="B2"/>
    </sheetView>
  </sheetViews>
  <sheetFormatPr defaultColWidth="11.42578125" defaultRowHeight="15" x14ac:dyDescent="0.25"/>
  <cols>
    <col min="1" max="1" width="2.5703125" style="3" bestFit="1" customWidth="1"/>
    <col min="2" max="2" width="29.140625" style="1" bestFit="1" customWidth="1"/>
    <col min="3" max="16384" width="11.42578125" style="1"/>
  </cols>
  <sheetData>
    <row r="1" spans="1:2" x14ac:dyDescent="0.25">
      <c r="A1" s="4" t="s">
        <v>50</v>
      </c>
      <c r="B1" s="20" t="s">
        <v>54</v>
      </c>
    </row>
    <row r="2" spans="1:2" x14ac:dyDescent="0.25">
      <c r="A2" s="4" t="s">
        <v>51</v>
      </c>
      <c r="B2" s="20" t="s">
        <v>57</v>
      </c>
    </row>
    <row r="3" spans="1:2" x14ac:dyDescent="0.25">
      <c r="A3" s="4" t="s">
        <v>52</v>
      </c>
      <c r="B3" s="20" t="s">
        <v>63</v>
      </c>
    </row>
    <row r="4" spans="1:2" x14ac:dyDescent="0.25">
      <c r="A4" s="4" t="s">
        <v>53</v>
      </c>
      <c r="B4" s="20" t="s">
        <v>55</v>
      </c>
    </row>
    <row r="5" spans="1:2" x14ac:dyDescent="0.25">
      <c r="A5" s="4" t="s">
        <v>62</v>
      </c>
      <c r="B5" s="20" t="s">
        <v>56</v>
      </c>
    </row>
  </sheetData>
  <hyperlinks>
    <hyperlink ref="B1" location="'Kontantstrøm Totalkapitalen'!A1" display="Kontantstrømoppsett" xr:uid="{00000000-0004-0000-0000-000000000000}"/>
    <hyperlink ref="B2" location="Sluttverdi!A1" display="Sluutverdiberegninger" xr:uid="{00000000-0004-0000-0000-000001000000}"/>
    <hyperlink ref="B4" location="'Nåverdi- og internrente'!A1" display="Nåverdi- og internrenteformler" xr:uid="{00000000-0004-0000-0000-000002000000}"/>
    <hyperlink ref="B5" location="Annuitet!A1" display="Annuitetsberegning" xr:uid="{00000000-0004-0000-0000-000003000000}"/>
    <hyperlink ref="B3" location="Nåverdi!A1" display="Nåverdiberegninger" xr:uid="{AC2667A1-D801-4F78-95D9-2E05FB2B5FC6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showGridLines="0" workbookViewId="0"/>
  </sheetViews>
  <sheetFormatPr defaultColWidth="11.5703125" defaultRowHeight="15" x14ac:dyDescent="0.25"/>
  <cols>
    <col min="1" max="1" width="3.7109375" style="1" bestFit="1" customWidth="1"/>
    <col min="2" max="2" width="23.140625" style="1" bestFit="1" customWidth="1"/>
    <col min="3" max="3" width="5.28515625" style="1" bestFit="1" customWidth="1"/>
    <col min="4" max="9" width="10.7109375" style="1" customWidth="1"/>
    <col min="10" max="16384" width="11.5703125" style="1"/>
  </cols>
  <sheetData>
    <row r="1" spans="1:11" x14ac:dyDescent="0.25">
      <c r="A1" s="21"/>
      <c r="B1" s="22"/>
      <c r="C1" s="22"/>
      <c r="D1" s="23" t="s">
        <v>26</v>
      </c>
      <c r="E1" s="23" t="s">
        <v>27</v>
      </c>
      <c r="F1" s="23" t="s">
        <v>28</v>
      </c>
      <c r="G1" s="23" t="s">
        <v>29</v>
      </c>
      <c r="H1" s="23" t="s">
        <v>30</v>
      </c>
      <c r="I1" s="24" t="s">
        <v>31</v>
      </c>
    </row>
    <row r="2" spans="1:11" x14ac:dyDescent="0.25">
      <c r="A2" s="25"/>
      <c r="B2" s="26" t="s">
        <v>32</v>
      </c>
      <c r="C2" s="26"/>
      <c r="D2" s="27"/>
      <c r="E2" s="27">
        <v>25</v>
      </c>
      <c r="F2" s="27">
        <v>25</v>
      </c>
      <c r="G2" s="27">
        <v>25</v>
      </c>
      <c r="H2" s="27">
        <v>25</v>
      </c>
      <c r="I2" s="28">
        <v>25</v>
      </c>
      <c r="K2" s="2"/>
    </row>
    <row r="3" spans="1:11" x14ac:dyDescent="0.25">
      <c r="A3" s="29" t="s">
        <v>33</v>
      </c>
      <c r="B3" s="26" t="s">
        <v>34</v>
      </c>
      <c r="C3" s="26"/>
      <c r="D3" s="27"/>
      <c r="E3" s="27">
        <v>-18</v>
      </c>
      <c r="F3" s="27">
        <v>-19</v>
      </c>
      <c r="G3" s="27">
        <v>-20</v>
      </c>
      <c r="H3" s="27">
        <v>-21</v>
      </c>
      <c r="I3" s="28">
        <v>-22</v>
      </c>
    </row>
    <row r="4" spans="1:11" x14ac:dyDescent="0.25">
      <c r="A4" s="29" t="s">
        <v>33</v>
      </c>
      <c r="B4" s="26" t="s">
        <v>35</v>
      </c>
      <c r="C4" s="26"/>
      <c r="D4" s="27"/>
      <c r="E4" s="27">
        <f>(15-1)/5*-1</f>
        <v>-2.8</v>
      </c>
      <c r="F4" s="27">
        <f>+E4</f>
        <v>-2.8</v>
      </c>
      <c r="G4" s="27">
        <f t="shared" ref="G4:I4" si="0">+F4</f>
        <v>-2.8</v>
      </c>
      <c r="H4" s="27">
        <f t="shared" si="0"/>
        <v>-2.8</v>
      </c>
      <c r="I4" s="28">
        <f t="shared" si="0"/>
        <v>-2.8</v>
      </c>
    </row>
    <row r="5" spans="1:11" x14ac:dyDescent="0.25">
      <c r="A5" s="29" t="s">
        <v>36</v>
      </c>
      <c r="B5" s="26" t="s">
        <v>48</v>
      </c>
      <c r="C5" s="26"/>
      <c r="D5" s="27"/>
      <c r="E5" s="27">
        <v>-2</v>
      </c>
      <c r="F5" s="27">
        <v>-2</v>
      </c>
      <c r="G5" s="27">
        <v>-2</v>
      </c>
      <c r="H5" s="27">
        <v>-2</v>
      </c>
      <c r="I5" s="28">
        <v>3</v>
      </c>
    </row>
    <row r="6" spans="1:11" x14ac:dyDescent="0.25">
      <c r="A6" s="30" t="s">
        <v>36</v>
      </c>
      <c r="B6" s="31" t="s">
        <v>58</v>
      </c>
      <c r="C6" s="31"/>
      <c r="D6" s="32"/>
      <c r="E6" s="32"/>
      <c r="F6" s="32"/>
      <c r="G6" s="32"/>
      <c r="H6" s="32"/>
      <c r="I6" s="33">
        <v>3</v>
      </c>
    </row>
    <row r="7" spans="1:11" x14ac:dyDescent="0.25">
      <c r="A7" s="34" t="s">
        <v>38</v>
      </c>
      <c r="B7" s="35" t="s">
        <v>39</v>
      </c>
      <c r="C7" s="35"/>
      <c r="D7" s="36"/>
      <c r="E7" s="36">
        <f>SUM(E2:E6)</f>
        <v>2.2000000000000002</v>
      </c>
      <c r="F7" s="36">
        <f t="shared" ref="F7:I7" si="1">SUM(F2:F6)</f>
        <v>1.2000000000000002</v>
      </c>
      <c r="G7" s="36">
        <f t="shared" si="1"/>
        <v>0.20000000000000018</v>
      </c>
      <c r="H7" s="36">
        <f t="shared" si="1"/>
        <v>-0.79999999999999982</v>
      </c>
      <c r="I7" s="37">
        <f t="shared" si="1"/>
        <v>6.2</v>
      </c>
    </row>
    <row r="8" spans="1:11" x14ac:dyDescent="0.25">
      <c r="A8" s="30" t="s">
        <v>33</v>
      </c>
      <c r="B8" s="38" t="s">
        <v>49</v>
      </c>
      <c r="C8" s="39">
        <v>0.25</v>
      </c>
      <c r="D8" s="32"/>
      <c r="E8" s="32">
        <f>+E7*-$C$8</f>
        <v>-0.55000000000000004</v>
      </c>
      <c r="F8" s="32">
        <f t="shared" ref="F8:I8" si="2">+F7*-$C$8</f>
        <v>-0.30000000000000004</v>
      </c>
      <c r="G8" s="32">
        <f t="shared" si="2"/>
        <v>-5.0000000000000044E-2</v>
      </c>
      <c r="H8" s="32">
        <f t="shared" si="2"/>
        <v>0.19999999999999996</v>
      </c>
      <c r="I8" s="33">
        <f t="shared" si="2"/>
        <v>-1.55</v>
      </c>
    </row>
    <row r="9" spans="1:11" x14ac:dyDescent="0.25">
      <c r="A9" s="29" t="s">
        <v>38</v>
      </c>
      <c r="B9" s="40" t="s">
        <v>40</v>
      </c>
      <c r="C9" s="40"/>
      <c r="D9" s="27"/>
      <c r="E9" s="27">
        <f>SUM(E7:E8)</f>
        <v>1.6500000000000001</v>
      </c>
      <c r="F9" s="27">
        <f t="shared" ref="F9:I9" si="3">SUM(F7:F8)</f>
        <v>0.90000000000000013</v>
      </c>
      <c r="G9" s="27">
        <f t="shared" si="3"/>
        <v>0.15000000000000013</v>
      </c>
      <c r="H9" s="27">
        <f t="shared" si="3"/>
        <v>-0.59999999999999987</v>
      </c>
      <c r="I9" s="28">
        <f t="shared" si="3"/>
        <v>4.6500000000000004</v>
      </c>
    </row>
    <row r="10" spans="1:11" x14ac:dyDescent="0.25">
      <c r="A10" s="29" t="s">
        <v>41</v>
      </c>
      <c r="B10" s="40" t="s">
        <v>35</v>
      </c>
      <c r="C10" s="40"/>
      <c r="D10" s="27"/>
      <c r="E10" s="27">
        <f>-E4</f>
        <v>2.8</v>
      </c>
      <c r="F10" s="27">
        <f t="shared" ref="F10:I10" si="4">-F4</f>
        <v>2.8</v>
      </c>
      <c r="G10" s="27">
        <f t="shared" si="4"/>
        <v>2.8</v>
      </c>
      <c r="H10" s="27">
        <f t="shared" si="4"/>
        <v>2.8</v>
      </c>
      <c r="I10" s="28">
        <f t="shared" si="4"/>
        <v>2.8</v>
      </c>
    </row>
    <row r="11" spans="1:11" x14ac:dyDescent="0.25">
      <c r="A11" s="29" t="s">
        <v>36</v>
      </c>
      <c r="B11" s="40" t="s">
        <v>42</v>
      </c>
      <c r="C11" s="40"/>
      <c r="D11" s="27">
        <f>+D21</f>
        <v>-5</v>
      </c>
      <c r="E11" s="27">
        <f t="shared" ref="E11:I11" si="5">+E21</f>
        <v>0</v>
      </c>
      <c r="F11" s="27">
        <f t="shared" si="5"/>
        <v>0</v>
      </c>
      <c r="G11" s="27">
        <f t="shared" si="5"/>
        <v>0</v>
      </c>
      <c r="H11" s="27">
        <f t="shared" si="5"/>
        <v>0</v>
      </c>
      <c r="I11" s="28">
        <f t="shared" si="5"/>
        <v>5</v>
      </c>
    </row>
    <row r="12" spans="1:11" x14ac:dyDescent="0.25">
      <c r="A12" s="29" t="s">
        <v>33</v>
      </c>
      <c r="B12" s="40" t="s">
        <v>43</v>
      </c>
      <c r="C12" s="40"/>
      <c r="D12" s="27">
        <v>-15</v>
      </c>
      <c r="E12" s="27"/>
      <c r="F12" s="27"/>
      <c r="G12" s="27"/>
      <c r="H12" s="27"/>
      <c r="I12" s="28">
        <f>-I6</f>
        <v>-3</v>
      </c>
    </row>
    <row r="13" spans="1:11" x14ac:dyDescent="0.25">
      <c r="A13" s="30" t="s">
        <v>41</v>
      </c>
      <c r="B13" s="38" t="s">
        <v>37</v>
      </c>
      <c r="C13" s="38"/>
      <c r="D13" s="32"/>
      <c r="E13" s="32"/>
      <c r="F13" s="32"/>
      <c r="G13" s="32"/>
      <c r="H13" s="32"/>
      <c r="I13" s="33">
        <f>+I6+1</f>
        <v>4</v>
      </c>
    </row>
    <row r="14" spans="1:11" x14ac:dyDescent="0.25">
      <c r="A14" s="41" t="s">
        <v>38</v>
      </c>
      <c r="B14" s="42" t="s">
        <v>44</v>
      </c>
      <c r="C14" s="42"/>
      <c r="D14" s="43">
        <f>SUM(D9:D13)</f>
        <v>-20</v>
      </c>
      <c r="E14" s="43">
        <f t="shared" ref="E14:I14" si="6">SUM(E9:E13)</f>
        <v>4.45</v>
      </c>
      <c r="F14" s="43">
        <f t="shared" si="6"/>
        <v>3.7</v>
      </c>
      <c r="G14" s="43">
        <f t="shared" si="6"/>
        <v>2.95</v>
      </c>
      <c r="H14" s="43">
        <f t="shared" si="6"/>
        <v>2.2000000000000002</v>
      </c>
      <c r="I14" s="44">
        <f t="shared" si="6"/>
        <v>13.45</v>
      </c>
    </row>
    <row r="15" spans="1:11" x14ac:dyDescent="0.25">
      <c r="A15" s="25"/>
      <c r="B15" s="40" t="s">
        <v>0</v>
      </c>
      <c r="C15" s="40"/>
      <c r="D15" s="45">
        <v>0.1</v>
      </c>
      <c r="E15" s="46"/>
      <c r="F15" s="46"/>
      <c r="G15" s="46"/>
      <c r="H15" s="46"/>
      <c r="I15" s="47"/>
    </row>
    <row r="16" spans="1:11" x14ac:dyDescent="0.25">
      <c r="A16" s="25"/>
      <c r="B16" s="40" t="s">
        <v>10</v>
      </c>
      <c r="C16" s="40"/>
      <c r="D16" s="27">
        <f>NPV(D15,E14:I14)+D14</f>
        <v>-0.82629415526759331</v>
      </c>
      <c r="E16" s="48"/>
      <c r="F16" s="48"/>
      <c r="G16" s="48"/>
      <c r="H16" s="48"/>
      <c r="I16" s="49"/>
    </row>
    <row r="17" spans="1:9" x14ac:dyDescent="0.25">
      <c r="A17" s="25"/>
      <c r="B17" s="40" t="s">
        <v>8</v>
      </c>
      <c r="C17" s="40"/>
      <c r="D17" s="50">
        <f>IRR(D14:I14)</f>
        <v>8.6373160678443917E-2</v>
      </c>
      <c r="E17" s="46"/>
      <c r="F17" s="46"/>
      <c r="G17" s="46"/>
      <c r="H17" s="46"/>
      <c r="I17" s="47"/>
    </row>
    <row r="18" spans="1:9" x14ac:dyDescent="0.25">
      <c r="A18" s="25"/>
      <c r="B18" s="26"/>
      <c r="C18" s="26"/>
      <c r="D18" s="46"/>
      <c r="E18" s="46"/>
      <c r="F18" s="46"/>
      <c r="G18" s="46"/>
      <c r="H18" s="46"/>
      <c r="I18" s="47"/>
    </row>
    <row r="19" spans="1:9" x14ac:dyDescent="0.25">
      <c r="A19" s="29" t="s">
        <v>41</v>
      </c>
      <c r="B19" s="26" t="s">
        <v>45</v>
      </c>
      <c r="C19" s="26"/>
      <c r="D19" s="27">
        <v>0</v>
      </c>
      <c r="E19" s="27">
        <f>+D20</f>
        <v>5</v>
      </c>
      <c r="F19" s="27">
        <f t="shared" ref="F19:I19" si="7">+E20</f>
        <v>5</v>
      </c>
      <c r="G19" s="27">
        <f t="shared" si="7"/>
        <v>5</v>
      </c>
      <c r="H19" s="27">
        <f t="shared" si="7"/>
        <v>5</v>
      </c>
      <c r="I19" s="28">
        <f t="shared" si="7"/>
        <v>5</v>
      </c>
    </row>
    <row r="20" spans="1:9" x14ac:dyDescent="0.25">
      <c r="A20" s="29" t="s">
        <v>33</v>
      </c>
      <c r="B20" s="26" t="s">
        <v>46</v>
      </c>
      <c r="C20" s="26"/>
      <c r="D20" s="27">
        <f>+E2*20%</f>
        <v>5</v>
      </c>
      <c r="E20" s="27">
        <f t="shared" ref="E20:I20" si="8">+F2*20%</f>
        <v>5</v>
      </c>
      <c r="F20" s="27">
        <f t="shared" si="8"/>
        <v>5</v>
      </c>
      <c r="G20" s="27">
        <f t="shared" si="8"/>
        <v>5</v>
      </c>
      <c r="H20" s="27">
        <f t="shared" si="8"/>
        <v>5</v>
      </c>
      <c r="I20" s="28">
        <f t="shared" si="8"/>
        <v>0</v>
      </c>
    </row>
    <row r="21" spans="1:9" ht="15.75" thickBot="1" x14ac:dyDescent="0.3">
      <c r="A21" s="51" t="s">
        <v>38</v>
      </c>
      <c r="B21" s="52" t="s">
        <v>47</v>
      </c>
      <c r="C21" s="52"/>
      <c r="D21" s="53">
        <f>+D19-D20</f>
        <v>-5</v>
      </c>
      <c r="E21" s="53">
        <f t="shared" ref="E21:I21" si="9">+E19-E20</f>
        <v>0</v>
      </c>
      <c r="F21" s="53">
        <f t="shared" si="9"/>
        <v>0</v>
      </c>
      <c r="G21" s="53">
        <f t="shared" si="9"/>
        <v>0</v>
      </c>
      <c r="H21" s="53">
        <f t="shared" si="9"/>
        <v>0</v>
      </c>
      <c r="I21" s="54">
        <f t="shared" si="9"/>
        <v>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8"/>
  <sheetViews>
    <sheetView showGridLines="0" workbookViewId="0"/>
  </sheetViews>
  <sheetFormatPr defaultColWidth="10.7109375" defaultRowHeight="15" x14ac:dyDescent="0.25"/>
  <cols>
    <col min="1" max="1" width="33.140625" style="7" bestFit="1" customWidth="1"/>
    <col min="2" max="2" width="11.28515625" style="7" bestFit="1" customWidth="1"/>
    <col min="3" max="16384" width="10.7109375" style="7"/>
  </cols>
  <sheetData>
    <row r="1" spans="1:2" x14ac:dyDescent="0.25">
      <c r="A1" s="6" t="s">
        <v>22</v>
      </c>
      <c r="B1" s="1"/>
    </row>
    <row r="2" spans="1:2" x14ac:dyDescent="0.25">
      <c r="A2" s="5" t="s">
        <v>15</v>
      </c>
      <c r="B2" s="8">
        <v>50000</v>
      </c>
    </row>
    <row r="3" spans="1:2" x14ac:dyDescent="0.25">
      <c r="A3" s="5" t="s">
        <v>16</v>
      </c>
      <c r="B3" s="8">
        <v>3</v>
      </c>
    </row>
    <row r="4" spans="1:2" x14ac:dyDescent="0.25">
      <c r="A4" s="5" t="s">
        <v>17</v>
      </c>
      <c r="B4" s="19">
        <v>0.03</v>
      </c>
    </row>
    <row r="5" spans="1:2" x14ac:dyDescent="0.25">
      <c r="A5" s="10" t="s">
        <v>21</v>
      </c>
      <c r="B5" s="11">
        <f>B2*(1+B4)^B3</f>
        <v>54636.35</v>
      </c>
    </row>
    <row r="6" spans="1:2" x14ac:dyDescent="0.25">
      <c r="A6" s="1"/>
      <c r="B6" s="1"/>
    </row>
    <row r="7" spans="1:2" x14ac:dyDescent="0.25">
      <c r="A7" s="6" t="s">
        <v>23</v>
      </c>
      <c r="B7" s="1"/>
    </row>
    <row r="8" spans="1:2" x14ac:dyDescent="0.25">
      <c r="A8" s="5" t="s">
        <v>15</v>
      </c>
      <c r="B8" s="8">
        <v>50000</v>
      </c>
    </row>
    <row r="9" spans="1:2" x14ac:dyDescent="0.25">
      <c r="A9" s="5" t="s">
        <v>16</v>
      </c>
      <c r="B9" s="8">
        <v>4</v>
      </c>
    </row>
    <row r="10" spans="1:2" x14ac:dyDescent="0.25">
      <c r="A10" s="5" t="s">
        <v>17</v>
      </c>
      <c r="B10" s="19">
        <v>0.03</v>
      </c>
    </row>
    <row r="11" spans="1:2" x14ac:dyDescent="0.25">
      <c r="A11" s="10" t="s">
        <v>21</v>
      </c>
      <c r="B11" s="11">
        <f>FV(B10,B9,B8)*-1</f>
        <v>209181.34999999989</v>
      </c>
    </row>
    <row r="13" spans="1:2" x14ac:dyDescent="0.25">
      <c r="A13" s="6" t="s">
        <v>24</v>
      </c>
      <c r="B13" s="1"/>
    </row>
    <row r="14" spans="1:2" x14ac:dyDescent="0.25">
      <c r="A14" s="5" t="s">
        <v>15</v>
      </c>
      <c r="B14" s="8">
        <v>50000</v>
      </c>
    </row>
    <row r="15" spans="1:2" x14ac:dyDescent="0.25">
      <c r="A15" s="5" t="s">
        <v>16</v>
      </c>
      <c r="B15" s="8">
        <v>4</v>
      </c>
    </row>
    <row r="16" spans="1:2" x14ac:dyDescent="0.25">
      <c r="A16" s="5" t="s">
        <v>17</v>
      </c>
      <c r="B16" s="19">
        <v>0.03</v>
      </c>
    </row>
    <row r="17" spans="1:2" x14ac:dyDescent="0.25">
      <c r="A17" s="5" t="s">
        <v>20</v>
      </c>
      <c r="B17" s="12">
        <f>((1+B16)^B15-1)/B16</f>
        <v>4.1836269999999978</v>
      </c>
    </row>
    <row r="18" spans="1:2" x14ac:dyDescent="0.25">
      <c r="A18" s="10" t="s">
        <v>21</v>
      </c>
      <c r="B18" s="11">
        <f>B17*B14</f>
        <v>209181.34999999989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67D05-B753-4EAB-8711-D420C24EEB29}">
  <dimension ref="A1:B19"/>
  <sheetViews>
    <sheetView showGridLines="0" workbookViewId="0"/>
  </sheetViews>
  <sheetFormatPr defaultColWidth="10.7109375" defaultRowHeight="15" x14ac:dyDescent="0.25"/>
  <cols>
    <col min="1" max="1" width="33.140625" style="7" bestFit="1" customWidth="1"/>
    <col min="2" max="2" width="11.85546875" style="7" bestFit="1" customWidth="1"/>
    <col min="3" max="16384" width="10.7109375" style="7"/>
  </cols>
  <sheetData>
    <row r="1" spans="1:2" x14ac:dyDescent="0.25">
      <c r="A1" s="6" t="s">
        <v>59</v>
      </c>
      <c r="B1" s="1"/>
    </row>
    <row r="2" spans="1:2" x14ac:dyDescent="0.25">
      <c r="A2" s="5" t="s">
        <v>15</v>
      </c>
      <c r="B2" s="8">
        <v>1000000</v>
      </c>
    </row>
    <row r="3" spans="1:2" x14ac:dyDescent="0.25">
      <c r="A3" s="5" t="s">
        <v>16</v>
      </c>
      <c r="B3" s="8">
        <v>20</v>
      </c>
    </row>
    <row r="4" spans="1:2" x14ac:dyDescent="0.25">
      <c r="A4" s="5" t="s">
        <v>17</v>
      </c>
      <c r="B4" s="9">
        <v>0.04</v>
      </c>
    </row>
    <row r="5" spans="1:2" x14ac:dyDescent="0.25">
      <c r="A5" s="5" t="s">
        <v>65</v>
      </c>
      <c r="B5" s="12">
        <f>1/(1+B4)^B3</f>
        <v>0.45638694620129205</v>
      </c>
    </row>
    <row r="6" spans="1:2" x14ac:dyDescent="0.25">
      <c r="A6" s="10" t="s">
        <v>7</v>
      </c>
      <c r="B6" s="11">
        <f>+B5*B2</f>
        <v>456386.94620129204</v>
      </c>
    </row>
    <row r="7" spans="1:2" x14ac:dyDescent="0.25">
      <c r="A7" s="1"/>
      <c r="B7" s="1"/>
    </row>
    <row r="8" spans="1:2" x14ac:dyDescent="0.25">
      <c r="A8" s="6" t="s">
        <v>60</v>
      </c>
      <c r="B8" s="1"/>
    </row>
    <row r="9" spans="1:2" x14ac:dyDescent="0.25">
      <c r="A9" s="5" t="s">
        <v>15</v>
      </c>
      <c r="B9" s="8">
        <v>12000</v>
      </c>
    </row>
    <row r="10" spans="1:2" x14ac:dyDescent="0.25">
      <c r="A10" s="5" t="s">
        <v>16</v>
      </c>
      <c r="B10" s="8">
        <v>18</v>
      </c>
    </row>
    <row r="11" spans="1:2" x14ac:dyDescent="0.25">
      <c r="A11" s="5" t="s">
        <v>17</v>
      </c>
      <c r="B11" s="9">
        <v>0.03</v>
      </c>
    </row>
    <row r="12" spans="1:2" x14ac:dyDescent="0.25">
      <c r="A12" s="10" t="s">
        <v>7</v>
      </c>
      <c r="B12" s="11">
        <f>PV(B11,B10,B9)*-1</f>
        <v>165042.1569534869</v>
      </c>
    </row>
    <row r="14" spans="1:2" x14ac:dyDescent="0.25">
      <c r="A14" s="6" t="s">
        <v>61</v>
      </c>
      <c r="B14" s="1"/>
    </row>
    <row r="15" spans="1:2" x14ac:dyDescent="0.25">
      <c r="A15" s="5" t="s">
        <v>15</v>
      </c>
      <c r="B15" s="8">
        <v>12000</v>
      </c>
    </row>
    <row r="16" spans="1:2" x14ac:dyDescent="0.25">
      <c r="A16" s="5" t="s">
        <v>16</v>
      </c>
      <c r="B16" s="8">
        <v>18</v>
      </c>
    </row>
    <row r="17" spans="1:2" x14ac:dyDescent="0.25">
      <c r="A17" s="5" t="s">
        <v>17</v>
      </c>
      <c r="B17" s="9">
        <v>0.03</v>
      </c>
    </row>
    <row r="18" spans="1:2" x14ac:dyDescent="0.25">
      <c r="A18" s="5" t="s">
        <v>20</v>
      </c>
      <c r="B18" s="12">
        <f>((1+B17)^B16-1)/(B17*(1+B17)^B16)</f>
        <v>13.753513079457242</v>
      </c>
    </row>
    <row r="19" spans="1:2" x14ac:dyDescent="0.25">
      <c r="A19" s="10" t="s">
        <v>7</v>
      </c>
      <c r="B19" s="11">
        <f>B18*B15</f>
        <v>165042.1569534869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showGridLines="0" workbookViewId="0"/>
  </sheetViews>
  <sheetFormatPr defaultColWidth="10.7109375" defaultRowHeight="15" x14ac:dyDescent="0.25"/>
  <cols>
    <col min="1" max="1" width="16" style="1" bestFit="1" customWidth="1"/>
    <col min="2" max="6" width="9.5703125" style="1" customWidth="1"/>
    <col min="7" max="247" width="9.140625" style="1" customWidth="1"/>
    <col min="248" max="248" width="16" style="1" bestFit="1" customWidth="1"/>
    <col min="249" max="249" width="9" style="1" bestFit="1" customWidth="1"/>
    <col min="250" max="255" width="8.42578125" style="1" bestFit="1" customWidth="1"/>
    <col min="256" max="256" width="9.140625" style="1" customWidth="1"/>
    <col min="257" max="257" width="11.7109375" style="1" bestFit="1" customWidth="1"/>
    <col min="258" max="258" width="14.85546875" style="1" bestFit="1" customWidth="1"/>
    <col min="259" max="259" width="9.140625" style="1" customWidth="1"/>
    <col min="260" max="260" width="19.42578125" style="1" bestFit="1" customWidth="1"/>
    <col min="261" max="261" width="3" style="1" bestFit="1" customWidth="1"/>
    <col min="262" max="503" width="9.140625" style="1" customWidth="1"/>
    <col min="504" max="504" width="16" style="1" bestFit="1" customWidth="1"/>
    <col min="505" max="505" width="9" style="1" bestFit="1" customWidth="1"/>
    <col min="506" max="511" width="8.42578125" style="1" bestFit="1" customWidth="1"/>
    <col min="512" max="512" width="9.140625" style="1" customWidth="1"/>
    <col min="513" max="513" width="11.7109375" style="1" bestFit="1" customWidth="1"/>
    <col min="514" max="514" width="14.85546875" style="1" bestFit="1" customWidth="1"/>
    <col min="515" max="515" width="9.140625" style="1" customWidth="1"/>
    <col min="516" max="516" width="19.42578125" style="1" bestFit="1" customWidth="1"/>
    <col min="517" max="517" width="3" style="1" bestFit="1" customWidth="1"/>
    <col min="518" max="759" width="9.140625" style="1" customWidth="1"/>
    <col min="760" max="760" width="16" style="1" bestFit="1" customWidth="1"/>
    <col min="761" max="761" width="9" style="1" bestFit="1" customWidth="1"/>
    <col min="762" max="767" width="8.42578125" style="1" bestFit="1" customWidth="1"/>
    <col min="768" max="768" width="9.140625" style="1" customWidth="1"/>
    <col min="769" max="769" width="11.7109375" style="1" bestFit="1" customWidth="1"/>
    <col min="770" max="770" width="14.85546875" style="1" bestFit="1" customWidth="1"/>
    <col min="771" max="771" width="9.140625" style="1" customWidth="1"/>
    <col min="772" max="772" width="19.42578125" style="1" bestFit="1" customWidth="1"/>
    <col min="773" max="773" width="3" style="1" bestFit="1" customWidth="1"/>
    <col min="774" max="1015" width="9.140625" style="1" customWidth="1"/>
    <col min="1016" max="1016" width="16" style="1" bestFit="1" customWidth="1"/>
    <col min="1017" max="1017" width="9" style="1" bestFit="1" customWidth="1"/>
    <col min="1018" max="1023" width="8.42578125" style="1" bestFit="1" customWidth="1"/>
    <col min="1024" max="1024" width="9.140625" style="1" customWidth="1"/>
    <col min="1025" max="1025" width="11.7109375" style="1" bestFit="1" customWidth="1"/>
    <col min="1026" max="1026" width="14.85546875" style="1" bestFit="1" customWidth="1"/>
    <col min="1027" max="1027" width="9.140625" style="1" customWidth="1"/>
    <col min="1028" max="1028" width="19.42578125" style="1" bestFit="1" customWidth="1"/>
    <col min="1029" max="1029" width="3" style="1" bestFit="1" customWidth="1"/>
    <col min="1030" max="1271" width="9.140625" style="1" customWidth="1"/>
    <col min="1272" max="1272" width="16" style="1" bestFit="1" customWidth="1"/>
    <col min="1273" max="1273" width="9" style="1" bestFit="1" customWidth="1"/>
    <col min="1274" max="1279" width="8.42578125" style="1" bestFit="1" customWidth="1"/>
    <col min="1280" max="1280" width="9.140625" style="1" customWidth="1"/>
    <col min="1281" max="1281" width="11.7109375" style="1" bestFit="1" customWidth="1"/>
    <col min="1282" max="1282" width="14.85546875" style="1" bestFit="1" customWidth="1"/>
    <col min="1283" max="1283" width="9.140625" style="1" customWidth="1"/>
    <col min="1284" max="1284" width="19.42578125" style="1" bestFit="1" customWidth="1"/>
    <col min="1285" max="1285" width="3" style="1" bestFit="1" customWidth="1"/>
    <col min="1286" max="1527" width="9.140625" style="1" customWidth="1"/>
    <col min="1528" max="1528" width="16" style="1" bestFit="1" customWidth="1"/>
    <col min="1529" max="1529" width="9" style="1" bestFit="1" customWidth="1"/>
    <col min="1530" max="1535" width="8.42578125" style="1" bestFit="1" customWidth="1"/>
    <col min="1536" max="1536" width="9.140625" style="1" customWidth="1"/>
    <col min="1537" max="1537" width="11.7109375" style="1" bestFit="1" customWidth="1"/>
    <col min="1538" max="1538" width="14.85546875" style="1" bestFit="1" customWidth="1"/>
    <col min="1539" max="1539" width="9.140625" style="1" customWidth="1"/>
    <col min="1540" max="1540" width="19.42578125" style="1" bestFit="1" customWidth="1"/>
    <col min="1541" max="1541" width="3" style="1" bestFit="1" customWidth="1"/>
    <col min="1542" max="1783" width="9.140625" style="1" customWidth="1"/>
    <col min="1784" max="1784" width="16" style="1" bestFit="1" customWidth="1"/>
    <col min="1785" max="1785" width="9" style="1" bestFit="1" customWidth="1"/>
    <col min="1786" max="1791" width="8.42578125" style="1" bestFit="1" customWidth="1"/>
    <col min="1792" max="1792" width="9.140625" style="1" customWidth="1"/>
    <col min="1793" max="1793" width="11.7109375" style="1" bestFit="1" customWidth="1"/>
    <col min="1794" max="1794" width="14.85546875" style="1" bestFit="1" customWidth="1"/>
    <col min="1795" max="1795" width="9.140625" style="1" customWidth="1"/>
    <col min="1796" max="1796" width="19.42578125" style="1" bestFit="1" customWidth="1"/>
    <col min="1797" max="1797" width="3" style="1" bestFit="1" customWidth="1"/>
    <col min="1798" max="2039" width="9.140625" style="1" customWidth="1"/>
    <col min="2040" max="2040" width="16" style="1" bestFit="1" customWidth="1"/>
    <col min="2041" max="2041" width="9" style="1" bestFit="1" customWidth="1"/>
    <col min="2042" max="2047" width="8.42578125" style="1" bestFit="1" customWidth="1"/>
    <col min="2048" max="2048" width="9.140625" style="1" customWidth="1"/>
    <col min="2049" max="2049" width="11.7109375" style="1" bestFit="1" customWidth="1"/>
    <col min="2050" max="2050" width="14.85546875" style="1" bestFit="1" customWidth="1"/>
    <col min="2051" max="2051" width="9.140625" style="1" customWidth="1"/>
    <col min="2052" max="2052" width="19.42578125" style="1" bestFit="1" customWidth="1"/>
    <col min="2053" max="2053" width="3" style="1" bestFit="1" customWidth="1"/>
    <col min="2054" max="2295" width="9.140625" style="1" customWidth="1"/>
    <col min="2296" max="2296" width="16" style="1" bestFit="1" customWidth="1"/>
    <col min="2297" max="2297" width="9" style="1" bestFit="1" customWidth="1"/>
    <col min="2298" max="2303" width="8.42578125" style="1" bestFit="1" customWidth="1"/>
    <col min="2304" max="2304" width="9.140625" style="1" customWidth="1"/>
    <col min="2305" max="2305" width="11.7109375" style="1" bestFit="1" customWidth="1"/>
    <col min="2306" max="2306" width="14.85546875" style="1" bestFit="1" customWidth="1"/>
    <col min="2307" max="2307" width="9.140625" style="1" customWidth="1"/>
    <col min="2308" max="2308" width="19.42578125" style="1" bestFit="1" customWidth="1"/>
    <col min="2309" max="2309" width="3" style="1" bestFit="1" customWidth="1"/>
    <col min="2310" max="2551" width="9.140625" style="1" customWidth="1"/>
    <col min="2552" max="2552" width="16" style="1" bestFit="1" customWidth="1"/>
    <col min="2553" max="2553" width="9" style="1" bestFit="1" customWidth="1"/>
    <col min="2554" max="2559" width="8.42578125" style="1" bestFit="1" customWidth="1"/>
    <col min="2560" max="2560" width="9.140625" style="1" customWidth="1"/>
    <col min="2561" max="2561" width="11.7109375" style="1" bestFit="1" customWidth="1"/>
    <col min="2562" max="2562" width="14.85546875" style="1" bestFit="1" customWidth="1"/>
    <col min="2563" max="2563" width="9.140625" style="1" customWidth="1"/>
    <col min="2564" max="2564" width="19.42578125" style="1" bestFit="1" customWidth="1"/>
    <col min="2565" max="2565" width="3" style="1" bestFit="1" customWidth="1"/>
    <col min="2566" max="2807" width="9.140625" style="1" customWidth="1"/>
    <col min="2808" max="2808" width="16" style="1" bestFit="1" customWidth="1"/>
    <col min="2809" max="2809" width="9" style="1" bestFit="1" customWidth="1"/>
    <col min="2810" max="2815" width="8.42578125" style="1" bestFit="1" customWidth="1"/>
    <col min="2816" max="2816" width="9.140625" style="1" customWidth="1"/>
    <col min="2817" max="2817" width="11.7109375" style="1" bestFit="1" customWidth="1"/>
    <col min="2818" max="2818" width="14.85546875" style="1" bestFit="1" customWidth="1"/>
    <col min="2819" max="2819" width="9.140625" style="1" customWidth="1"/>
    <col min="2820" max="2820" width="19.42578125" style="1" bestFit="1" customWidth="1"/>
    <col min="2821" max="2821" width="3" style="1" bestFit="1" customWidth="1"/>
    <col min="2822" max="3063" width="9.140625" style="1" customWidth="1"/>
    <col min="3064" max="3064" width="16" style="1" bestFit="1" customWidth="1"/>
    <col min="3065" max="3065" width="9" style="1" bestFit="1" customWidth="1"/>
    <col min="3066" max="3071" width="8.42578125" style="1" bestFit="1" customWidth="1"/>
    <col min="3072" max="3072" width="9.140625" style="1" customWidth="1"/>
    <col min="3073" max="3073" width="11.7109375" style="1" bestFit="1" customWidth="1"/>
    <col min="3074" max="3074" width="14.85546875" style="1" bestFit="1" customWidth="1"/>
    <col min="3075" max="3075" width="9.140625" style="1" customWidth="1"/>
    <col min="3076" max="3076" width="19.42578125" style="1" bestFit="1" customWidth="1"/>
    <col min="3077" max="3077" width="3" style="1" bestFit="1" customWidth="1"/>
    <col min="3078" max="3319" width="9.140625" style="1" customWidth="1"/>
    <col min="3320" max="3320" width="16" style="1" bestFit="1" customWidth="1"/>
    <col min="3321" max="3321" width="9" style="1" bestFit="1" customWidth="1"/>
    <col min="3322" max="3327" width="8.42578125" style="1" bestFit="1" customWidth="1"/>
    <col min="3328" max="3328" width="9.140625" style="1" customWidth="1"/>
    <col min="3329" max="3329" width="11.7109375" style="1" bestFit="1" customWidth="1"/>
    <col min="3330" max="3330" width="14.85546875" style="1" bestFit="1" customWidth="1"/>
    <col min="3331" max="3331" width="9.140625" style="1" customWidth="1"/>
    <col min="3332" max="3332" width="19.42578125" style="1" bestFit="1" customWidth="1"/>
    <col min="3333" max="3333" width="3" style="1" bestFit="1" customWidth="1"/>
    <col min="3334" max="3575" width="9.140625" style="1" customWidth="1"/>
    <col min="3576" max="3576" width="16" style="1" bestFit="1" customWidth="1"/>
    <col min="3577" max="3577" width="9" style="1" bestFit="1" customWidth="1"/>
    <col min="3578" max="3583" width="8.42578125" style="1" bestFit="1" customWidth="1"/>
    <col min="3584" max="3584" width="9.140625" style="1" customWidth="1"/>
    <col min="3585" max="3585" width="11.7109375" style="1" bestFit="1" customWidth="1"/>
    <col min="3586" max="3586" width="14.85546875" style="1" bestFit="1" customWidth="1"/>
    <col min="3587" max="3587" width="9.140625" style="1" customWidth="1"/>
    <col min="3588" max="3588" width="19.42578125" style="1" bestFit="1" customWidth="1"/>
    <col min="3589" max="3589" width="3" style="1" bestFit="1" customWidth="1"/>
    <col min="3590" max="3831" width="9.140625" style="1" customWidth="1"/>
    <col min="3832" max="3832" width="16" style="1" bestFit="1" customWidth="1"/>
    <col min="3833" max="3833" width="9" style="1" bestFit="1" customWidth="1"/>
    <col min="3834" max="3839" width="8.42578125" style="1" bestFit="1" customWidth="1"/>
    <col min="3840" max="3840" width="9.140625" style="1" customWidth="1"/>
    <col min="3841" max="3841" width="11.7109375" style="1" bestFit="1" customWidth="1"/>
    <col min="3842" max="3842" width="14.85546875" style="1" bestFit="1" customWidth="1"/>
    <col min="3843" max="3843" width="9.140625" style="1" customWidth="1"/>
    <col min="3844" max="3844" width="19.42578125" style="1" bestFit="1" customWidth="1"/>
    <col min="3845" max="3845" width="3" style="1" bestFit="1" customWidth="1"/>
    <col min="3846" max="4087" width="9.140625" style="1" customWidth="1"/>
    <col min="4088" max="4088" width="16" style="1" bestFit="1" customWidth="1"/>
    <col min="4089" max="4089" width="9" style="1" bestFit="1" customWidth="1"/>
    <col min="4090" max="4095" width="8.42578125" style="1" bestFit="1" customWidth="1"/>
    <col min="4096" max="4096" width="9.140625" style="1" customWidth="1"/>
    <col min="4097" max="4097" width="11.7109375" style="1" bestFit="1" customWidth="1"/>
    <col min="4098" max="4098" width="14.85546875" style="1" bestFit="1" customWidth="1"/>
    <col min="4099" max="4099" width="9.140625" style="1" customWidth="1"/>
    <col min="4100" max="4100" width="19.42578125" style="1" bestFit="1" customWidth="1"/>
    <col min="4101" max="4101" width="3" style="1" bestFit="1" customWidth="1"/>
    <col min="4102" max="4343" width="9.140625" style="1" customWidth="1"/>
    <col min="4344" max="4344" width="16" style="1" bestFit="1" customWidth="1"/>
    <col min="4345" max="4345" width="9" style="1" bestFit="1" customWidth="1"/>
    <col min="4346" max="4351" width="8.42578125" style="1" bestFit="1" customWidth="1"/>
    <col min="4352" max="4352" width="9.140625" style="1" customWidth="1"/>
    <col min="4353" max="4353" width="11.7109375" style="1" bestFit="1" customWidth="1"/>
    <col min="4354" max="4354" width="14.85546875" style="1" bestFit="1" customWidth="1"/>
    <col min="4355" max="4355" width="9.140625" style="1" customWidth="1"/>
    <col min="4356" max="4356" width="19.42578125" style="1" bestFit="1" customWidth="1"/>
    <col min="4357" max="4357" width="3" style="1" bestFit="1" customWidth="1"/>
    <col min="4358" max="4599" width="9.140625" style="1" customWidth="1"/>
    <col min="4600" max="4600" width="16" style="1" bestFit="1" customWidth="1"/>
    <col min="4601" max="4601" width="9" style="1" bestFit="1" customWidth="1"/>
    <col min="4602" max="4607" width="8.42578125" style="1" bestFit="1" customWidth="1"/>
    <col min="4608" max="4608" width="9.140625" style="1" customWidth="1"/>
    <col min="4609" max="4609" width="11.7109375" style="1" bestFit="1" customWidth="1"/>
    <col min="4610" max="4610" width="14.85546875" style="1" bestFit="1" customWidth="1"/>
    <col min="4611" max="4611" width="9.140625" style="1" customWidth="1"/>
    <col min="4612" max="4612" width="19.42578125" style="1" bestFit="1" customWidth="1"/>
    <col min="4613" max="4613" width="3" style="1" bestFit="1" customWidth="1"/>
    <col min="4614" max="4855" width="9.140625" style="1" customWidth="1"/>
    <col min="4856" max="4856" width="16" style="1" bestFit="1" customWidth="1"/>
    <col min="4857" max="4857" width="9" style="1" bestFit="1" customWidth="1"/>
    <col min="4858" max="4863" width="8.42578125" style="1" bestFit="1" customWidth="1"/>
    <col min="4864" max="4864" width="9.140625" style="1" customWidth="1"/>
    <col min="4865" max="4865" width="11.7109375" style="1" bestFit="1" customWidth="1"/>
    <col min="4866" max="4866" width="14.85546875" style="1" bestFit="1" customWidth="1"/>
    <col min="4867" max="4867" width="9.140625" style="1" customWidth="1"/>
    <col min="4868" max="4868" width="19.42578125" style="1" bestFit="1" customWidth="1"/>
    <col min="4869" max="4869" width="3" style="1" bestFit="1" customWidth="1"/>
    <col min="4870" max="5111" width="9.140625" style="1" customWidth="1"/>
    <col min="5112" max="5112" width="16" style="1" bestFit="1" customWidth="1"/>
    <col min="5113" max="5113" width="9" style="1" bestFit="1" customWidth="1"/>
    <col min="5114" max="5119" width="8.42578125" style="1" bestFit="1" customWidth="1"/>
    <col min="5120" max="5120" width="9.140625" style="1" customWidth="1"/>
    <col min="5121" max="5121" width="11.7109375" style="1" bestFit="1" customWidth="1"/>
    <col min="5122" max="5122" width="14.85546875" style="1" bestFit="1" customWidth="1"/>
    <col min="5123" max="5123" width="9.140625" style="1" customWidth="1"/>
    <col min="5124" max="5124" width="19.42578125" style="1" bestFit="1" customWidth="1"/>
    <col min="5125" max="5125" width="3" style="1" bestFit="1" customWidth="1"/>
    <col min="5126" max="5367" width="9.140625" style="1" customWidth="1"/>
    <col min="5368" max="5368" width="16" style="1" bestFit="1" customWidth="1"/>
    <col min="5369" max="5369" width="9" style="1" bestFit="1" customWidth="1"/>
    <col min="5370" max="5375" width="8.42578125" style="1" bestFit="1" customWidth="1"/>
    <col min="5376" max="5376" width="9.140625" style="1" customWidth="1"/>
    <col min="5377" max="5377" width="11.7109375" style="1" bestFit="1" customWidth="1"/>
    <col min="5378" max="5378" width="14.85546875" style="1" bestFit="1" customWidth="1"/>
    <col min="5379" max="5379" width="9.140625" style="1" customWidth="1"/>
    <col min="5380" max="5380" width="19.42578125" style="1" bestFit="1" customWidth="1"/>
    <col min="5381" max="5381" width="3" style="1" bestFit="1" customWidth="1"/>
    <col min="5382" max="5623" width="9.140625" style="1" customWidth="1"/>
    <col min="5624" max="5624" width="16" style="1" bestFit="1" customWidth="1"/>
    <col min="5625" max="5625" width="9" style="1" bestFit="1" customWidth="1"/>
    <col min="5626" max="5631" width="8.42578125" style="1" bestFit="1" customWidth="1"/>
    <col min="5632" max="5632" width="9.140625" style="1" customWidth="1"/>
    <col min="5633" max="5633" width="11.7109375" style="1" bestFit="1" customWidth="1"/>
    <col min="5634" max="5634" width="14.85546875" style="1" bestFit="1" customWidth="1"/>
    <col min="5635" max="5635" width="9.140625" style="1" customWidth="1"/>
    <col min="5636" max="5636" width="19.42578125" style="1" bestFit="1" customWidth="1"/>
    <col min="5637" max="5637" width="3" style="1" bestFit="1" customWidth="1"/>
    <col min="5638" max="5879" width="9.140625" style="1" customWidth="1"/>
    <col min="5880" max="5880" width="16" style="1" bestFit="1" customWidth="1"/>
    <col min="5881" max="5881" width="9" style="1" bestFit="1" customWidth="1"/>
    <col min="5882" max="5887" width="8.42578125" style="1" bestFit="1" customWidth="1"/>
    <col min="5888" max="5888" width="9.140625" style="1" customWidth="1"/>
    <col min="5889" max="5889" width="11.7109375" style="1" bestFit="1" customWidth="1"/>
    <col min="5890" max="5890" width="14.85546875" style="1" bestFit="1" customWidth="1"/>
    <col min="5891" max="5891" width="9.140625" style="1" customWidth="1"/>
    <col min="5892" max="5892" width="19.42578125" style="1" bestFit="1" customWidth="1"/>
    <col min="5893" max="5893" width="3" style="1" bestFit="1" customWidth="1"/>
    <col min="5894" max="6135" width="9.140625" style="1" customWidth="1"/>
    <col min="6136" max="6136" width="16" style="1" bestFit="1" customWidth="1"/>
    <col min="6137" max="6137" width="9" style="1" bestFit="1" customWidth="1"/>
    <col min="6138" max="6143" width="8.42578125" style="1" bestFit="1" customWidth="1"/>
    <col min="6144" max="6144" width="9.140625" style="1" customWidth="1"/>
    <col min="6145" max="6145" width="11.7109375" style="1" bestFit="1" customWidth="1"/>
    <col min="6146" max="6146" width="14.85546875" style="1" bestFit="1" customWidth="1"/>
    <col min="6147" max="6147" width="9.140625" style="1" customWidth="1"/>
    <col min="6148" max="6148" width="19.42578125" style="1" bestFit="1" customWidth="1"/>
    <col min="6149" max="6149" width="3" style="1" bestFit="1" customWidth="1"/>
    <col min="6150" max="6391" width="9.140625" style="1" customWidth="1"/>
    <col min="6392" max="6392" width="16" style="1" bestFit="1" customWidth="1"/>
    <col min="6393" max="6393" width="9" style="1" bestFit="1" customWidth="1"/>
    <col min="6394" max="6399" width="8.42578125" style="1" bestFit="1" customWidth="1"/>
    <col min="6400" max="6400" width="9.140625" style="1" customWidth="1"/>
    <col min="6401" max="6401" width="11.7109375" style="1" bestFit="1" customWidth="1"/>
    <col min="6402" max="6402" width="14.85546875" style="1" bestFit="1" customWidth="1"/>
    <col min="6403" max="6403" width="9.140625" style="1" customWidth="1"/>
    <col min="6404" max="6404" width="19.42578125" style="1" bestFit="1" customWidth="1"/>
    <col min="6405" max="6405" width="3" style="1" bestFit="1" customWidth="1"/>
    <col min="6406" max="6647" width="9.140625" style="1" customWidth="1"/>
    <col min="6648" max="6648" width="16" style="1" bestFit="1" customWidth="1"/>
    <col min="6649" max="6649" width="9" style="1" bestFit="1" customWidth="1"/>
    <col min="6650" max="6655" width="8.42578125" style="1" bestFit="1" customWidth="1"/>
    <col min="6656" max="6656" width="9.140625" style="1" customWidth="1"/>
    <col min="6657" max="6657" width="11.7109375" style="1" bestFit="1" customWidth="1"/>
    <col min="6658" max="6658" width="14.85546875" style="1" bestFit="1" customWidth="1"/>
    <col min="6659" max="6659" width="9.140625" style="1" customWidth="1"/>
    <col min="6660" max="6660" width="19.42578125" style="1" bestFit="1" customWidth="1"/>
    <col min="6661" max="6661" width="3" style="1" bestFit="1" customWidth="1"/>
    <col min="6662" max="6903" width="9.140625" style="1" customWidth="1"/>
    <col min="6904" max="6904" width="16" style="1" bestFit="1" customWidth="1"/>
    <col min="6905" max="6905" width="9" style="1" bestFit="1" customWidth="1"/>
    <col min="6906" max="6911" width="8.42578125" style="1" bestFit="1" customWidth="1"/>
    <col min="6912" max="6912" width="9.140625" style="1" customWidth="1"/>
    <col min="6913" max="6913" width="11.7109375" style="1" bestFit="1" customWidth="1"/>
    <col min="6914" max="6914" width="14.85546875" style="1" bestFit="1" customWidth="1"/>
    <col min="6915" max="6915" width="9.140625" style="1" customWidth="1"/>
    <col min="6916" max="6916" width="19.42578125" style="1" bestFit="1" customWidth="1"/>
    <col min="6917" max="6917" width="3" style="1" bestFit="1" customWidth="1"/>
    <col min="6918" max="7159" width="9.140625" style="1" customWidth="1"/>
    <col min="7160" max="7160" width="16" style="1" bestFit="1" customWidth="1"/>
    <col min="7161" max="7161" width="9" style="1" bestFit="1" customWidth="1"/>
    <col min="7162" max="7167" width="8.42578125" style="1" bestFit="1" customWidth="1"/>
    <col min="7168" max="7168" width="9.140625" style="1" customWidth="1"/>
    <col min="7169" max="7169" width="11.7109375" style="1" bestFit="1" customWidth="1"/>
    <col min="7170" max="7170" width="14.85546875" style="1" bestFit="1" customWidth="1"/>
    <col min="7171" max="7171" width="9.140625" style="1" customWidth="1"/>
    <col min="7172" max="7172" width="19.42578125" style="1" bestFit="1" customWidth="1"/>
    <col min="7173" max="7173" width="3" style="1" bestFit="1" customWidth="1"/>
    <col min="7174" max="7415" width="9.140625" style="1" customWidth="1"/>
    <col min="7416" max="7416" width="16" style="1" bestFit="1" customWidth="1"/>
    <col min="7417" max="7417" width="9" style="1" bestFit="1" customWidth="1"/>
    <col min="7418" max="7423" width="8.42578125" style="1" bestFit="1" customWidth="1"/>
    <col min="7424" max="7424" width="9.140625" style="1" customWidth="1"/>
    <col min="7425" max="7425" width="11.7109375" style="1" bestFit="1" customWidth="1"/>
    <col min="7426" max="7426" width="14.85546875" style="1" bestFit="1" customWidth="1"/>
    <col min="7427" max="7427" width="9.140625" style="1" customWidth="1"/>
    <col min="7428" max="7428" width="19.42578125" style="1" bestFit="1" customWidth="1"/>
    <col min="7429" max="7429" width="3" style="1" bestFit="1" customWidth="1"/>
    <col min="7430" max="7671" width="9.140625" style="1" customWidth="1"/>
    <col min="7672" max="7672" width="16" style="1" bestFit="1" customWidth="1"/>
    <col min="7673" max="7673" width="9" style="1" bestFit="1" customWidth="1"/>
    <col min="7674" max="7679" width="8.42578125" style="1" bestFit="1" customWidth="1"/>
    <col min="7680" max="7680" width="9.140625" style="1" customWidth="1"/>
    <col min="7681" max="7681" width="11.7109375" style="1" bestFit="1" customWidth="1"/>
    <col min="7682" max="7682" width="14.85546875" style="1" bestFit="1" customWidth="1"/>
    <col min="7683" max="7683" width="9.140625" style="1" customWidth="1"/>
    <col min="7684" max="7684" width="19.42578125" style="1" bestFit="1" customWidth="1"/>
    <col min="7685" max="7685" width="3" style="1" bestFit="1" customWidth="1"/>
    <col min="7686" max="7927" width="9.140625" style="1" customWidth="1"/>
    <col min="7928" max="7928" width="16" style="1" bestFit="1" customWidth="1"/>
    <col min="7929" max="7929" width="9" style="1" bestFit="1" customWidth="1"/>
    <col min="7930" max="7935" width="8.42578125" style="1" bestFit="1" customWidth="1"/>
    <col min="7936" max="7936" width="9.140625" style="1" customWidth="1"/>
    <col min="7937" max="7937" width="11.7109375" style="1" bestFit="1" customWidth="1"/>
    <col min="7938" max="7938" width="14.85546875" style="1" bestFit="1" customWidth="1"/>
    <col min="7939" max="7939" width="9.140625" style="1" customWidth="1"/>
    <col min="7940" max="7940" width="19.42578125" style="1" bestFit="1" customWidth="1"/>
    <col min="7941" max="7941" width="3" style="1" bestFit="1" customWidth="1"/>
    <col min="7942" max="8183" width="9.140625" style="1" customWidth="1"/>
    <col min="8184" max="8184" width="16" style="1" bestFit="1" customWidth="1"/>
    <col min="8185" max="8185" width="9" style="1" bestFit="1" customWidth="1"/>
    <col min="8186" max="8191" width="8.42578125" style="1" bestFit="1" customWidth="1"/>
    <col min="8192" max="8192" width="9.140625" style="1" customWidth="1"/>
    <col min="8193" max="8193" width="11.7109375" style="1" bestFit="1" customWidth="1"/>
    <col min="8194" max="8194" width="14.85546875" style="1" bestFit="1" customWidth="1"/>
    <col min="8195" max="8195" width="9.140625" style="1" customWidth="1"/>
    <col min="8196" max="8196" width="19.42578125" style="1" bestFit="1" customWidth="1"/>
    <col min="8197" max="8197" width="3" style="1" bestFit="1" customWidth="1"/>
    <col min="8198" max="8439" width="9.140625" style="1" customWidth="1"/>
    <col min="8440" max="8440" width="16" style="1" bestFit="1" customWidth="1"/>
    <col min="8441" max="8441" width="9" style="1" bestFit="1" customWidth="1"/>
    <col min="8442" max="8447" width="8.42578125" style="1" bestFit="1" customWidth="1"/>
    <col min="8448" max="8448" width="9.140625" style="1" customWidth="1"/>
    <col min="8449" max="8449" width="11.7109375" style="1" bestFit="1" customWidth="1"/>
    <col min="8450" max="8450" width="14.85546875" style="1" bestFit="1" customWidth="1"/>
    <col min="8451" max="8451" width="9.140625" style="1" customWidth="1"/>
    <col min="8452" max="8452" width="19.42578125" style="1" bestFit="1" customWidth="1"/>
    <col min="8453" max="8453" width="3" style="1" bestFit="1" customWidth="1"/>
    <col min="8454" max="8695" width="9.140625" style="1" customWidth="1"/>
    <col min="8696" max="8696" width="16" style="1" bestFit="1" customWidth="1"/>
    <col min="8697" max="8697" width="9" style="1" bestFit="1" customWidth="1"/>
    <col min="8698" max="8703" width="8.42578125" style="1" bestFit="1" customWidth="1"/>
    <col min="8704" max="8704" width="9.140625" style="1" customWidth="1"/>
    <col min="8705" max="8705" width="11.7109375" style="1" bestFit="1" customWidth="1"/>
    <col min="8706" max="8706" width="14.85546875" style="1" bestFit="1" customWidth="1"/>
    <col min="8707" max="8707" width="9.140625" style="1" customWidth="1"/>
    <col min="8708" max="8708" width="19.42578125" style="1" bestFit="1" customWidth="1"/>
    <col min="8709" max="8709" width="3" style="1" bestFit="1" customWidth="1"/>
    <col min="8710" max="8951" width="9.140625" style="1" customWidth="1"/>
    <col min="8952" max="8952" width="16" style="1" bestFit="1" customWidth="1"/>
    <col min="8953" max="8953" width="9" style="1" bestFit="1" customWidth="1"/>
    <col min="8954" max="8959" width="8.42578125" style="1" bestFit="1" customWidth="1"/>
    <col min="8960" max="8960" width="9.140625" style="1" customWidth="1"/>
    <col min="8961" max="8961" width="11.7109375" style="1" bestFit="1" customWidth="1"/>
    <col min="8962" max="8962" width="14.85546875" style="1" bestFit="1" customWidth="1"/>
    <col min="8963" max="8963" width="9.140625" style="1" customWidth="1"/>
    <col min="8964" max="8964" width="19.42578125" style="1" bestFit="1" customWidth="1"/>
    <col min="8965" max="8965" width="3" style="1" bestFit="1" customWidth="1"/>
    <col min="8966" max="9207" width="9.140625" style="1" customWidth="1"/>
    <col min="9208" max="9208" width="16" style="1" bestFit="1" customWidth="1"/>
    <col min="9209" max="9209" width="9" style="1" bestFit="1" customWidth="1"/>
    <col min="9210" max="9215" width="8.42578125" style="1" bestFit="1" customWidth="1"/>
    <col min="9216" max="9216" width="9.140625" style="1" customWidth="1"/>
    <col min="9217" max="9217" width="11.7109375" style="1" bestFit="1" customWidth="1"/>
    <col min="9218" max="9218" width="14.85546875" style="1" bestFit="1" customWidth="1"/>
    <col min="9219" max="9219" width="9.140625" style="1" customWidth="1"/>
    <col min="9220" max="9220" width="19.42578125" style="1" bestFit="1" customWidth="1"/>
    <col min="9221" max="9221" width="3" style="1" bestFit="1" customWidth="1"/>
    <col min="9222" max="9463" width="9.140625" style="1" customWidth="1"/>
    <col min="9464" max="9464" width="16" style="1" bestFit="1" customWidth="1"/>
    <col min="9465" max="9465" width="9" style="1" bestFit="1" customWidth="1"/>
    <col min="9466" max="9471" width="8.42578125" style="1" bestFit="1" customWidth="1"/>
    <col min="9472" max="9472" width="9.140625" style="1" customWidth="1"/>
    <col min="9473" max="9473" width="11.7109375" style="1" bestFit="1" customWidth="1"/>
    <col min="9474" max="9474" width="14.85546875" style="1" bestFit="1" customWidth="1"/>
    <col min="9475" max="9475" width="9.140625" style="1" customWidth="1"/>
    <col min="9476" max="9476" width="19.42578125" style="1" bestFit="1" customWidth="1"/>
    <col min="9477" max="9477" width="3" style="1" bestFit="1" customWidth="1"/>
    <col min="9478" max="9719" width="9.140625" style="1" customWidth="1"/>
    <col min="9720" max="9720" width="16" style="1" bestFit="1" customWidth="1"/>
    <col min="9721" max="9721" width="9" style="1" bestFit="1" customWidth="1"/>
    <col min="9722" max="9727" width="8.42578125" style="1" bestFit="1" customWidth="1"/>
    <col min="9728" max="9728" width="9.140625" style="1" customWidth="1"/>
    <col min="9729" max="9729" width="11.7109375" style="1" bestFit="1" customWidth="1"/>
    <col min="9730" max="9730" width="14.85546875" style="1" bestFit="1" customWidth="1"/>
    <col min="9731" max="9731" width="9.140625" style="1" customWidth="1"/>
    <col min="9732" max="9732" width="19.42578125" style="1" bestFit="1" customWidth="1"/>
    <col min="9733" max="9733" width="3" style="1" bestFit="1" customWidth="1"/>
    <col min="9734" max="9975" width="9.140625" style="1" customWidth="1"/>
    <col min="9976" max="9976" width="16" style="1" bestFit="1" customWidth="1"/>
    <col min="9977" max="9977" width="9" style="1" bestFit="1" customWidth="1"/>
    <col min="9978" max="9983" width="8.42578125" style="1" bestFit="1" customWidth="1"/>
    <col min="9984" max="9984" width="9.140625" style="1" customWidth="1"/>
    <col min="9985" max="9985" width="11.7109375" style="1" bestFit="1" customWidth="1"/>
    <col min="9986" max="9986" width="14.85546875" style="1" bestFit="1" customWidth="1"/>
    <col min="9987" max="9987" width="9.140625" style="1" customWidth="1"/>
    <col min="9988" max="9988" width="19.42578125" style="1" bestFit="1" customWidth="1"/>
    <col min="9989" max="9989" width="3" style="1" bestFit="1" customWidth="1"/>
    <col min="9990" max="10231" width="9.140625" style="1" customWidth="1"/>
    <col min="10232" max="10232" width="16" style="1" bestFit="1" customWidth="1"/>
    <col min="10233" max="10233" width="9" style="1" bestFit="1" customWidth="1"/>
    <col min="10234" max="10239" width="8.42578125" style="1" bestFit="1" customWidth="1"/>
    <col min="10240" max="10240" width="9.140625" style="1" customWidth="1"/>
    <col min="10241" max="10241" width="11.7109375" style="1" bestFit="1" customWidth="1"/>
    <col min="10242" max="10242" width="14.85546875" style="1" bestFit="1" customWidth="1"/>
    <col min="10243" max="10243" width="9.140625" style="1" customWidth="1"/>
    <col min="10244" max="10244" width="19.42578125" style="1" bestFit="1" customWidth="1"/>
    <col min="10245" max="10245" width="3" style="1" bestFit="1" customWidth="1"/>
    <col min="10246" max="10487" width="9.140625" style="1" customWidth="1"/>
    <col min="10488" max="10488" width="16" style="1" bestFit="1" customWidth="1"/>
    <col min="10489" max="10489" width="9" style="1" bestFit="1" customWidth="1"/>
    <col min="10490" max="10495" width="8.42578125" style="1" bestFit="1" customWidth="1"/>
    <col min="10496" max="10496" width="9.140625" style="1" customWidth="1"/>
    <col min="10497" max="10497" width="11.7109375" style="1" bestFit="1" customWidth="1"/>
    <col min="10498" max="10498" width="14.85546875" style="1" bestFit="1" customWidth="1"/>
    <col min="10499" max="10499" width="9.140625" style="1" customWidth="1"/>
    <col min="10500" max="10500" width="19.42578125" style="1" bestFit="1" customWidth="1"/>
    <col min="10501" max="10501" width="3" style="1" bestFit="1" customWidth="1"/>
    <col min="10502" max="10743" width="9.140625" style="1" customWidth="1"/>
    <col min="10744" max="10744" width="16" style="1" bestFit="1" customWidth="1"/>
    <col min="10745" max="10745" width="9" style="1" bestFit="1" customWidth="1"/>
    <col min="10746" max="10751" width="8.42578125" style="1" bestFit="1" customWidth="1"/>
    <col min="10752" max="10752" width="9.140625" style="1" customWidth="1"/>
    <col min="10753" max="10753" width="11.7109375" style="1" bestFit="1" customWidth="1"/>
    <col min="10754" max="10754" width="14.85546875" style="1" bestFit="1" customWidth="1"/>
    <col min="10755" max="10755" width="9.140625" style="1" customWidth="1"/>
    <col min="10756" max="10756" width="19.42578125" style="1" bestFit="1" customWidth="1"/>
    <col min="10757" max="10757" width="3" style="1" bestFit="1" customWidth="1"/>
    <col min="10758" max="10999" width="9.140625" style="1" customWidth="1"/>
    <col min="11000" max="11000" width="16" style="1" bestFit="1" customWidth="1"/>
    <col min="11001" max="11001" width="9" style="1" bestFit="1" customWidth="1"/>
    <col min="11002" max="11007" width="8.42578125" style="1" bestFit="1" customWidth="1"/>
    <col min="11008" max="11008" width="9.140625" style="1" customWidth="1"/>
    <col min="11009" max="11009" width="11.7109375" style="1" bestFit="1" customWidth="1"/>
    <col min="11010" max="11010" width="14.85546875" style="1" bestFit="1" customWidth="1"/>
    <col min="11011" max="11011" width="9.140625" style="1" customWidth="1"/>
    <col min="11012" max="11012" width="19.42578125" style="1" bestFit="1" customWidth="1"/>
    <col min="11013" max="11013" width="3" style="1" bestFit="1" customWidth="1"/>
    <col min="11014" max="11255" width="9.140625" style="1" customWidth="1"/>
    <col min="11256" max="11256" width="16" style="1" bestFit="1" customWidth="1"/>
    <col min="11257" max="11257" width="9" style="1" bestFit="1" customWidth="1"/>
    <col min="11258" max="11263" width="8.42578125" style="1" bestFit="1" customWidth="1"/>
    <col min="11264" max="11264" width="9.140625" style="1" customWidth="1"/>
    <col min="11265" max="11265" width="11.7109375" style="1" bestFit="1" customWidth="1"/>
    <col min="11266" max="11266" width="14.85546875" style="1" bestFit="1" customWidth="1"/>
    <col min="11267" max="11267" width="9.140625" style="1" customWidth="1"/>
    <col min="11268" max="11268" width="19.42578125" style="1" bestFit="1" customWidth="1"/>
    <col min="11269" max="11269" width="3" style="1" bestFit="1" customWidth="1"/>
    <col min="11270" max="11511" width="9.140625" style="1" customWidth="1"/>
    <col min="11512" max="11512" width="16" style="1" bestFit="1" customWidth="1"/>
    <col min="11513" max="11513" width="9" style="1" bestFit="1" customWidth="1"/>
    <col min="11514" max="11519" width="8.42578125" style="1" bestFit="1" customWidth="1"/>
    <col min="11520" max="11520" width="9.140625" style="1" customWidth="1"/>
    <col min="11521" max="11521" width="11.7109375" style="1" bestFit="1" customWidth="1"/>
    <col min="11522" max="11522" width="14.85546875" style="1" bestFit="1" customWidth="1"/>
    <col min="11523" max="11523" width="9.140625" style="1" customWidth="1"/>
    <col min="11524" max="11524" width="19.42578125" style="1" bestFit="1" customWidth="1"/>
    <col min="11525" max="11525" width="3" style="1" bestFit="1" customWidth="1"/>
    <col min="11526" max="11767" width="9.140625" style="1" customWidth="1"/>
    <col min="11768" max="11768" width="16" style="1" bestFit="1" customWidth="1"/>
    <col min="11769" max="11769" width="9" style="1" bestFit="1" customWidth="1"/>
    <col min="11770" max="11775" width="8.42578125" style="1" bestFit="1" customWidth="1"/>
    <col min="11776" max="11776" width="9.140625" style="1" customWidth="1"/>
    <col min="11777" max="11777" width="11.7109375" style="1" bestFit="1" customWidth="1"/>
    <col min="11778" max="11778" width="14.85546875" style="1" bestFit="1" customWidth="1"/>
    <col min="11779" max="11779" width="9.140625" style="1" customWidth="1"/>
    <col min="11780" max="11780" width="19.42578125" style="1" bestFit="1" customWidth="1"/>
    <col min="11781" max="11781" width="3" style="1" bestFit="1" customWidth="1"/>
    <col min="11782" max="12023" width="9.140625" style="1" customWidth="1"/>
    <col min="12024" max="12024" width="16" style="1" bestFit="1" customWidth="1"/>
    <col min="12025" max="12025" width="9" style="1" bestFit="1" customWidth="1"/>
    <col min="12026" max="12031" width="8.42578125" style="1" bestFit="1" customWidth="1"/>
    <col min="12032" max="12032" width="9.140625" style="1" customWidth="1"/>
    <col min="12033" max="12033" width="11.7109375" style="1" bestFit="1" customWidth="1"/>
    <col min="12034" max="12034" width="14.85546875" style="1" bestFit="1" customWidth="1"/>
    <col min="12035" max="12035" width="9.140625" style="1" customWidth="1"/>
    <col min="12036" max="12036" width="19.42578125" style="1" bestFit="1" customWidth="1"/>
    <col min="12037" max="12037" width="3" style="1" bestFit="1" customWidth="1"/>
    <col min="12038" max="12279" width="9.140625" style="1" customWidth="1"/>
    <col min="12280" max="12280" width="16" style="1" bestFit="1" customWidth="1"/>
    <col min="12281" max="12281" width="9" style="1" bestFit="1" customWidth="1"/>
    <col min="12282" max="12287" width="8.42578125" style="1" bestFit="1" customWidth="1"/>
    <col min="12288" max="12288" width="9.140625" style="1" customWidth="1"/>
    <col min="12289" max="12289" width="11.7109375" style="1" bestFit="1" customWidth="1"/>
    <col min="12290" max="12290" width="14.85546875" style="1" bestFit="1" customWidth="1"/>
    <col min="12291" max="12291" width="9.140625" style="1" customWidth="1"/>
    <col min="12292" max="12292" width="19.42578125" style="1" bestFit="1" customWidth="1"/>
    <col min="12293" max="12293" width="3" style="1" bestFit="1" customWidth="1"/>
    <col min="12294" max="12535" width="9.140625" style="1" customWidth="1"/>
    <col min="12536" max="12536" width="16" style="1" bestFit="1" customWidth="1"/>
    <col min="12537" max="12537" width="9" style="1" bestFit="1" customWidth="1"/>
    <col min="12538" max="12543" width="8.42578125" style="1" bestFit="1" customWidth="1"/>
    <col min="12544" max="12544" width="9.140625" style="1" customWidth="1"/>
    <col min="12545" max="12545" width="11.7109375" style="1" bestFit="1" customWidth="1"/>
    <col min="12546" max="12546" width="14.85546875" style="1" bestFit="1" customWidth="1"/>
    <col min="12547" max="12547" width="9.140625" style="1" customWidth="1"/>
    <col min="12548" max="12548" width="19.42578125" style="1" bestFit="1" customWidth="1"/>
    <col min="12549" max="12549" width="3" style="1" bestFit="1" customWidth="1"/>
    <col min="12550" max="12791" width="9.140625" style="1" customWidth="1"/>
    <col min="12792" max="12792" width="16" style="1" bestFit="1" customWidth="1"/>
    <col min="12793" max="12793" width="9" style="1" bestFit="1" customWidth="1"/>
    <col min="12794" max="12799" width="8.42578125" style="1" bestFit="1" customWidth="1"/>
    <col min="12800" max="12800" width="9.140625" style="1" customWidth="1"/>
    <col min="12801" max="12801" width="11.7109375" style="1" bestFit="1" customWidth="1"/>
    <col min="12802" max="12802" width="14.85546875" style="1" bestFit="1" customWidth="1"/>
    <col min="12803" max="12803" width="9.140625" style="1" customWidth="1"/>
    <col min="12804" max="12804" width="19.42578125" style="1" bestFit="1" customWidth="1"/>
    <col min="12805" max="12805" width="3" style="1" bestFit="1" customWidth="1"/>
    <col min="12806" max="13047" width="9.140625" style="1" customWidth="1"/>
    <col min="13048" max="13048" width="16" style="1" bestFit="1" customWidth="1"/>
    <col min="13049" max="13049" width="9" style="1" bestFit="1" customWidth="1"/>
    <col min="13050" max="13055" width="8.42578125" style="1" bestFit="1" customWidth="1"/>
    <col min="13056" max="13056" width="9.140625" style="1" customWidth="1"/>
    <col min="13057" max="13057" width="11.7109375" style="1" bestFit="1" customWidth="1"/>
    <col min="13058" max="13058" width="14.85546875" style="1" bestFit="1" customWidth="1"/>
    <col min="13059" max="13059" width="9.140625" style="1" customWidth="1"/>
    <col min="13060" max="13060" width="19.42578125" style="1" bestFit="1" customWidth="1"/>
    <col min="13061" max="13061" width="3" style="1" bestFit="1" customWidth="1"/>
    <col min="13062" max="13303" width="9.140625" style="1" customWidth="1"/>
    <col min="13304" max="13304" width="16" style="1" bestFit="1" customWidth="1"/>
    <col min="13305" max="13305" width="9" style="1" bestFit="1" customWidth="1"/>
    <col min="13306" max="13311" width="8.42578125" style="1" bestFit="1" customWidth="1"/>
    <col min="13312" max="13312" width="9.140625" style="1" customWidth="1"/>
    <col min="13313" max="13313" width="11.7109375" style="1" bestFit="1" customWidth="1"/>
    <col min="13314" max="13314" width="14.85546875" style="1" bestFit="1" customWidth="1"/>
    <col min="13315" max="13315" width="9.140625" style="1" customWidth="1"/>
    <col min="13316" max="13316" width="19.42578125" style="1" bestFit="1" customWidth="1"/>
    <col min="13317" max="13317" width="3" style="1" bestFit="1" customWidth="1"/>
    <col min="13318" max="13559" width="9.140625" style="1" customWidth="1"/>
    <col min="13560" max="13560" width="16" style="1" bestFit="1" customWidth="1"/>
    <col min="13561" max="13561" width="9" style="1" bestFit="1" customWidth="1"/>
    <col min="13562" max="13567" width="8.42578125" style="1" bestFit="1" customWidth="1"/>
    <col min="13568" max="13568" width="9.140625" style="1" customWidth="1"/>
    <col min="13569" max="13569" width="11.7109375" style="1" bestFit="1" customWidth="1"/>
    <col min="13570" max="13570" width="14.85546875" style="1" bestFit="1" customWidth="1"/>
    <col min="13571" max="13571" width="9.140625" style="1" customWidth="1"/>
    <col min="13572" max="13572" width="19.42578125" style="1" bestFit="1" customWidth="1"/>
    <col min="13573" max="13573" width="3" style="1" bestFit="1" customWidth="1"/>
    <col min="13574" max="13815" width="9.140625" style="1" customWidth="1"/>
    <col min="13816" max="13816" width="16" style="1" bestFit="1" customWidth="1"/>
    <col min="13817" max="13817" width="9" style="1" bestFit="1" customWidth="1"/>
    <col min="13818" max="13823" width="8.42578125" style="1" bestFit="1" customWidth="1"/>
    <col min="13824" max="13824" width="9.140625" style="1" customWidth="1"/>
    <col min="13825" max="13825" width="11.7109375" style="1" bestFit="1" customWidth="1"/>
    <col min="13826" max="13826" width="14.85546875" style="1" bestFit="1" customWidth="1"/>
    <col min="13827" max="13827" width="9.140625" style="1" customWidth="1"/>
    <col min="13828" max="13828" width="19.42578125" style="1" bestFit="1" customWidth="1"/>
    <col min="13829" max="13829" width="3" style="1" bestFit="1" customWidth="1"/>
    <col min="13830" max="14071" width="9.140625" style="1" customWidth="1"/>
    <col min="14072" max="14072" width="16" style="1" bestFit="1" customWidth="1"/>
    <col min="14073" max="14073" width="9" style="1" bestFit="1" customWidth="1"/>
    <col min="14074" max="14079" width="8.42578125" style="1" bestFit="1" customWidth="1"/>
    <col min="14080" max="14080" width="9.140625" style="1" customWidth="1"/>
    <col min="14081" max="14081" width="11.7109375" style="1" bestFit="1" customWidth="1"/>
    <col min="14082" max="14082" width="14.85546875" style="1" bestFit="1" customWidth="1"/>
    <col min="14083" max="14083" width="9.140625" style="1" customWidth="1"/>
    <col min="14084" max="14084" width="19.42578125" style="1" bestFit="1" customWidth="1"/>
    <col min="14085" max="14085" width="3" style="1" bestFit="1" customWidth="1"/>
    <col min="14086" max="14327" width="9.140625" style="1" customWidth="1"/>
    <col min="14328" max="14328" width="16" style="1" bestFit="1" customWidth="1"/>
    <col min="14329" max="14329" width="9" style="1" bestFit="1" customWidth="1"/>
    <col min="14330" max="14335" width="8.42578125" style="1" bestFit="1" customWidth="1"/>
    <col min="14336" max="14336" width="9.140625" style="1" customWidth="1"/>
    <col min="14337" max="14337" width="11.7109375" style="1" bestFit="1" customWidth="1"/>
    <col min="14338" max="14338" width="14.85546875" style="1" bestFit="1" customWidth="1"/>
    <col min="14339" max="14339" width="9.140625" style="1" customWidth="1"/>
    <col min="14340" max="14340" width="19.42578125" style="1" bestFit="1" customWidth="1"/>
    <col min="14341" max="14341" width="3" style="1" bestFit="1" customWidth="1"/>
    <col min="14342" max="14583" width="9.140625" style="1" customWidth="1"/>
    <col min="14584" max="14584" width="16" style="1" bestFit="1" customWidth="1"/>
    <col min="14585" max="14585" width="9" style="1" bestFit="1" customWidth="1"/>
    <col min="14586" max="14591" width="8.42578125" style="1" bestFit="1" customWidth="1"/>
    <col min="14592" max="14592" width="9.140625" style="1" customWidth="1"/>
    <col min="14593" max="14593" width="11.7109375" style="1" bestFit="1" customWidth="1"/>
    <col min="14594" max="14594" width="14.85546875" style="1" bestFit="1" customWidth="1"/>
    <col min="14595" max="14595" width="9.140625" style="1" customWidth="1"/>
    <col min="14596" max="14596" width="19.42578125" style="1" bestFit="1" customWidth="1"/>
    <col min="14597" max="14597" width="3" style="1" bestFit="1" customWidth="1"/>
    <col min="14598" max="14839" width="9.140625" style="1" customWidth="1"/>
    <col min="14840" max="14840" width="16" style="1" bestFit="1" customWidth="1"/>
    <col min="14841" max="14841" width="9" style="1" bestFit="1" customWidth="1"/>
    <col min="14842" max="14847" width="8.42578125" style="1" bestFit="1" customWidth="1"/>
    <col min="14848" max="14848" width="9.140625" style="1" customWidth="1"/>
    <col min="14849" max="14849" width="11.7109375" style="1" bestFit="1" customWidth="1"/>
    <col min="14850" max="14850" width="14.85546875" style="1" bestFit="1" customWidth="1"/>
    <col min="14851" max="14851" width="9.140625" style="1" customWidth="1"/>
    <col min="14852" max="14852" width="19.42578125" style="1" bestFit="1" customWidth="1"/>
    <col min="14853" max="14853" width="3" style="1" bestFit="1" customWidth="1"/>
    <col min="14854" max="15095" width="9.140625" style="1" customWidth="1"/>
    <col min="15096" max="15096" width="16" style="1" bestFit="1" customWidth="1"/>
    <col min="15097" max="15097" width="9" style="1" bestFit="1" customWidth="1"/>
    <col min="15098" max="15103" width="8.42578125" style="1" bestFit="1" customWidth="1"/>
    <col min="15104" max="15104" width="9.140625" style="1" customWidth="1"/>
    <col min="15105" max="15105" width="11.7109375" style="1" bestFit="1" customWidth="1"/>
    <col min="15106" max="15106" width="14.85546875" style="1" bestFit="1" customWidth="1"/>
    <col min="15107" max="15107" width="9.140625" style="1" customWidth="1"/>
    <col min="15108" max="15108" width="19.42578125" style="1" bestFit="1" customWidth="1"/>
    <col min="15109" max="15109" width="3" style="1" bestFit="1" customWidth="1"/>
    <col min="15110" max="15351" width="9.140625" style="1" customWidth="1"/>
    <col min="15352" max="15352" width="16" style="1" bestFit="1" customWidth="1"/>
    <col min="15353" max="15353" width="9" style="1" bestFit="1" customWidth="1"/>
    <col min="15354" max="15359" width="8.42578125" style="1" bestFit="1" customWidth="1"/>
    <col min="15360" max="15360" width="9.140625" style="1" customWidth="1"/>
    <col min="15361" max="15361" width="11.7109375" style="1" bestFit="1" customWidth="1"/>
    <col min="15362" max="15362" width="14.85546875" style="1" bestFit="1" customWidth="1"/>
    <col min="15363" max="15363" width="9.140625" style="1" customWidth="1"/>
    <col min="15364" max="15364" width="19.42578125" style="1" bestFit="1" customWidth="1"/>
    <col min="15365" max="15365" width="3" style="1" bestFit="1" customWidth="1"/>
    <col min="15366" max="15607" width="9.140625" style="1" customWidth="1"/>
    <col min="15608" max="15608" width="16" style="1" bestFit="1" customWidth="1"/>
    <col min="15609" max="15609" width="9" style="1" bestFit="1" customWidth="1"/>
    <col min="15610" max="15615" width="8.42578125" style="1" bestFit="1" customWidth="1"/>
    <col min="15616" max="15616" width="9.140625" style="1" customWidth="1"/>
    <col min="15617" max="15617" width="11.7109375" style="1" bestFit="1" customWidth="1"/>
    <col min="15618" max="15618" width="14.85546875" style="1" bestFit="1" customWidth="1"/>
    <col min="15619" max="15619" width="9.140625" style="1" customWidth="1"/>
    <col min="15620" max="15620" width="19.42578125" style="1" bestFit="1" customWidth="1"/>
    <col min="15621" max="15621" width="3" style="1" bestFit="1" customWidth="1"/>
    <col min="15622" max="15863" width="9.140625" style="1" customWidth="1"/>
    <col min="15864" max="15864" width="16" style="1" bestFit="1" customWidth="1"/>
    <col min="15865" max="15865" width="9" style="1" bestFit="1" customWidth="1"/>
    <col min="15866" max="15871" width="8.42578125" style="1" bestFit="1" customWidth="1"/>
    <col min="15872" max="15872" width="9.140625" style="1" customWidth="1"/>
    <col min="15873" max="15873" width="11.7109375" style="1" bestFit="1" customWidth="1"/>
    <col min="15874" max="15874" width="14.85546875" style="1" bestFit="1" customWidth="1"/>
    <col min="15875" max="15875" width="9.140625" style="1" customWidth="1"/>
    <col min="15876" max="15876" width="19.42578125" style="1" bestFit="1" customWidth="1"/>
    <col min="15877" max="15877" width="3" style="1" bestFit="1" customWidth="1"/>
    <col min="15878" max="16119" width="9.140625" style="1" customWidth="1"/>
    <col min="16120" max="16120" width="16" style="1" bestFit="1" customWidth="1"/>
    <col min="16121" max="16121" width="9" style="1" bestFit="1" customWidth="1"/>
    <col min="16122" max="16127" width="8.42578125" style="1" bestFit="1" customWidth="1"/>
    <col min="16128" max="16128" width="9.140625" style="1" customWidth="1"/>
    <col min="16129" max="16129" width="11.7109375" style="1" bestFit="1" customWidth="1"/>
    <col min="16130" max="16130" width="14.85546875" style="1" bestFit="1" customWidth="1"/>
    <col min="16131" max="16131" width="9.140625" style="1" customWidth="1"/>
    <col min="16132" max="16132" width="19.42578125" style="1" bestFit="1" customWidth="1"/>
    <col min="16133" max="16133" width="3" style="1" bestFit="1" customWidth="1"/>
    <col min="16134" max="16384" width="9.140625" style="1" customWidth="1"/>
  </cols>
  <sheetData>
    <row r="1" spans="1:6" x14ac:dyDescent="0.25">
      <c r="A1" s="6" t="s">
        <v>9</v>
      </c>
    </row>
    <row r="2" spans="1:6" x14ac:dyDescent="0.25">
      <c r="A2" s="5"/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</row>
    <row r="3" spans="1:6" x14ac:dyDescent="0.25">
      <c r="A3" s="5" t="s">
        <v>1</v>
      </c>
      <c r="B3" s="8">
        <v>-200</v>
      </c>
      <c r="C3" s="8">
        <v>50</v>
      </c>
      <c r="D3" s="8">
        <v>60</v>
      </c>
      <c r="E3" s="8">
        <v>70</v>
      </c>
      <c r="F3" s="8">
        <v>80</v>
      </c>
    </row>
    <row r="4" spans="1:6" x14ac:dyDescent="0.25">
      <c r="A4" s="5" t="s">
        <v>0</v>
      </c>
      <c r="B4" s="9">
        <v>0.1</v>
      </c>
    </row>
    <row r="5" spans="1:6" ht="15" customHeight="1" x14ac:dyDescent="0.25">
      <c r="A5" s="10" t="s">
        <v>10</v>
      </c>
      <c r="B5" s="14">
        <f>NPV(B4,C3:F3)+B3</f>
        <v>2.2744348063656332</v>
      </c>
      <c r="C5" s="55" t="s">
        <v>64</v>
      </c>
      <c r="D5" s="56"/>
      <c r="E5" s="56"/>
      <c r="F5" s="56"/>
    </row>
    <row r="6" spans="1:6" x14ac:dyDescent="0.25">
      <c r="A6" s="10" t="s">
        <v>8</v>
      </c>
      <c r="B6" s="15">
        <f>IRR(B3:F3)</f>
        <v>0.10484529479160454</v>
      </c>
      <c r="C6" s="55"/>
      <c r="D6" s="56"/>
      <c r="E6" s="56"/>
      <c r="F6" s="56"/>
    </row>
    <row r="8" spans="1:6" x14ac:dyDescent="0.25">
      <c r="A8" s="6" t="s">
        <v>11</v>
      </c>
    </row>
    <row r="9" spans="1:6" x14ac:dyDescent="0.25">
      <c r="A9" s="5"/>
      <c r="B9" s="13" t="s">
        <v>2</v>
      </c>
      <c r="C9" s="13" t="s">
        <v>3</v>
      </c>
      <c r="D9" s="13" t="s">
        <v>4</v>
      </c>
      <c r="E9" s="13" t="s">
        <v>5</v>
      </c>
      <c r="F9" s="13" t="s">
        <v>6</v>
      </c>
    </row>
    <row r="10" spans="1:6" x14ac:dyDescent="0.25">
      <c r="A10" s="5" t="s">
        <v>1</v>
      </c>
      <c r="B10" s="8">
        <v>-200</v>
      </c>
      <c r="C10" s="8">
        <v>50</v>
      </c>
      <c r="D10" s="8">
        <v>60</v>
      </c>
      <c r="E10" s="8">
        <v>70</v>
      </c>
      <c r="F10" s="8">
        <v>80</v>
      </c>
    </row>
    <row r="11" spans="1:6" x14ac:dyDescent="0.25">
      <c r="A11" s="5" t="s">
        <v>7</v>
      </c>
      <c r="B11" s="16">
        <f>$B$10/(1+$B$13)^0</f>
        <v>-200</v>
      </c>
      <c r="C11" s="16">
        <f>$C$10/(1+$B$13)^1</f>
        <v>45.454545454545453</v>
      </c>
      <c r="D11" s="16">
        <f>$D$10/(1+$B$13)^2</f>
        <v>49.586776859504127</v>
      </c>
      <c r="E11" s="16">
        <f>$E$10/(1+$B$13)^3</f>
        <v>52.592036063110427</v>
      </c>
      <c r="F11" s="16">
        <f>$F$10/(1+$B$13)^4</f>
        <v>54.64107642920564</v>
      </c>
    </row>
    <row r="12" spans="1:6" x14ac:dyDescent="0.25">
      <c r="A12" s="10" t="s">
        <v>10</v>
      </c>
      <c r="B12" s="17">
        <f>SUM(B11:F11)</f>
        <v>2.2744348063656332</v>
      </c>
      <c r="C12" s="55" t="s">
        <v>64</v>
      </c>
      <c r="D12" s="56"/>
      <c r="E12" s="56"/>
      <c r="F12" s="56"/>
    </row>
    <row r="13" spans="1:6" x14ac:dyDescent="0.25">
      <c r="A13" s="5" t="s">
        <v>0</v>
      </c>
      <c r="B13" s="9">
        <v>0.1</v>
      </c>
      <c r="C13" s="55"/>
      <c r="D13" s="56"/>
      <c r="E13" s="56"/>
      <c r="F13" s="56"/>
    </row>
    <row r="15" spans="1:6" x14ac:dyDescent="0.25">
      <c r="A15" s="6" t="s">
        <v>12</v>
      </c>
    </row>
    <row r="16" spans="1:6" x14ac:dyDescent="0.25">
      <c r="A16" s="5"/>
      <c r="B16" s="13" t="s">
        <v>2</v>
      </c>
      <c r="C16" s="13" t="s">
        <v>3</v>
      </c>
      <c r="D16" s="13" t="s">
        <v>4</v>
      </c>
      <c r="E16" s="13" t="s">
        <v>5</v>
      </c>
      <c r="F16" s="13" t="s">
        <v>6</v>
      </c>
    </row>
    <row r="17" spans="1:6" x14ac:dyDescent="0.25">
      <c r="A17" s="5" t="s">
        <v>1</v>
      </c>
      <c r="B17" s="8">
        <v>-200</v>
      </c>
      <c r="C17" s="8">
        <v>50</v>
      </c>
      <c r="D17" s="8">
        <v>60</v>
      </c>
      <c r="E17" s="8">
        <v>70</v>
      </c>
      <c r="F17" s="8">
        <v>80</v>
      </c>
    </row>
    <row r="18" spans="1:6" x14ac:dyDescent="0.25">
      <c r="A18" s="5" t="s">
        <v>13</v>
      </c>
      <c r="B18" s="16">
        <f>1/(1+$B$21)^0</f>
        <v>1</v>
      </c>
      <c r="C18" s="16">
        <f>1/(1+$B$21)^1</f>
        <v>0.90909090909090906</v>
      </c>
      <c r="D18" s="16">
        <f>1/(1+$B$21)^2</f>
        <v>0.82644628099173545</v>
      </c>
      <c r="E18" s="16">
        <f>1/(1+$B$21)^3</f>
        <v>0.75131480090157754</v>
      </c>
      <c r="F18" s="16">
        <f>1/(1+$B$21)^4</f>
        <v>0.68301345536507052</v>
      </c>
    </row>
    <row r="19" spans="1:6" x14ac:dyDescent="0.25">
      <c r="A19" s="5" t="s">
        <v>7</v>
      </c>
      <c r="B19" s="16">
        <f>B17*B18</f>
        <v>-200</v>
      </c>
      <c r="C19" s="16">
        <f t="shared" ref="C19:F19" si="0">C17*C18</f>
        <v>45.454545454545453</v>
      </c>
      <c r="D19" s="16">
        <f t="shared" si="0"/>
        <v>49.586776859504127</v>
      </c>
      <c r="E19" s="16">
        <f t="shared" si="0"/>
        <v>52.592036063110427</v>
      </c>
      <c r="F19" s="16">
        <f t="shared" si="0"/>
        <v>54.64107642920564</v>
      </c>
    </row>
    <row r="20" spans="1:6" ht="15" customHeight="1" x14ac:dyDescent="0.25">
      <c r="A20" s="18" t="s">
        <v>10</v>
      </c>
      <c r="B20" s="17">
        <f>SUM(B19:F19)</f>
        <v>2.2744348063656332</v>
      </c>
      <c r="C20" s="55" t="s">
        <v>64</v>
      </c>
      <c r="D20" s="56"/>
      <c r="E20" s="56"/>
      <c r="F20" s="56"/>
    </row>
    <row r="21" spans="1:6" x14ac:dyDescent="0.25">
      <c r="A21" s="5" t="s">
        <v>0</v>
      </c>
      <c r="B21" s="9">
        <v>0.1</v>
      </c>
      <c r="C21" s="55"/>
      <c r="D21" s="56"/>
      <c r="E21" s="56"/>
      <c r="F21" s="56"/>
    </row>
  </sheetData>
  <mergeCells count="3">
    <mergeCell ref="C5:F6"/>
    <mergeCell ref="C12:F13"/>
    <mergeCell ref="C20:F2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showGridLines="0" workbookViewId="0"/>
  </sheetViews>
  <sheetFormatPr defaultColWidth="10.7109375" defaultRowHeight="15" x14ac:dyDescent="0.25"/>
  <cols>
    <col min="1" max="1" width="16" style="1" bestFit="1" customWidth="1"/>
    <col min="2" max="2" width="11" style="1" bestFit="1" customWidth="1"/>
    <col min="3" max="3" width="7.85546875" style="1" bestFit="1" customWidth="1"/>
    <col min="4" max="237" width="9.140625" style="1" customWidth="1"/>
    <col min="238" max="238" width="16" style="1" bestFit="1" customWidth="1"/>
    <col min="239" max="239" width="9" style="1" bestFit="1" customWidth="1"/>
    <col min="240" max="245" width="8.42578125" style="1" bestFit="1" customWidth="1"/>
    <col min="246" max="246" width="9.140625" style="1" customWidth="1"/>
    <col min="247" max="247" width="11.7109375" style="1" bestFit="1" customWidth="1"/>
    <col min="248" max="248" width="14.85546875" style="1" bestFit="1" customWidth="1"/>
    <col min="249" max="249" width="9.140625" style="1" customWidth="1"/>
    <col min="250" max="250" width="19.42578125" style="1" bestFit="1" customWidth="1"/>
    <col min="251" max="251" width="3" style="1" bestFit="1" customWidth="1"/>
    <col min="252" max="493" width="9.140625" style="1" customWidth="1"/>
    <col min="494" max="494" width="16" style="1" bestFit="1" customWidth="1"/>
    <col min="495" max="495" width="9" style="1" bestFit="1" customWidth="1"/>
    <col min="496" max="501" width="8.42578125" style="1" bestFit="1" customWidth="1"/>
    <col min="502" max="502" width="9.140625" style="1" customWidth="1"/>
    <col min="503" max="503" width="11.7109375" style="1" bestFit="1" customWidth="1"/>
    <col min="504" max="504" width="14.85546875" style="1" bestFit="1" customWidth="1"/>
    <col min="505" max="505" width="9.140625" style="1" customWidth="1"/>
    <col min="506" max="506" width="19.42578125" style="1" bestFit="1" customWidth="1"/>
    <col min="507" max="507" width="3" style="1" bestFit="1" customWidth="1"/>
    <col min="508" max="749" width="9.140625" style="1" customWidth="1"/>
    <col min="750" max="750" width="16" style="1" bestFit="1" customWidth="1"/>
    <col min="751" max="751" width="9" style="1" bestFit="1" customWidth="1"/>
    <col min="752" max="757" width="8.42578125" style="1" bestFit="1" customWidth="1"/>
    <col min="758" max="758" width="9.140625" style="1" customWidth="1"/>
    <col min="759" max="759" width="11.7109375" style="1" bestFit="1" customWidth="1"/>
    <col min="760" max="760" width="14.85546875" style="1" bestFit="1" customWidth="1"/>
    <col min="761" max="761" width="9.140625" style="1" customWidth="1"/>
    <col min="762" max="762" width="19.42578125" style="1" bestFit="1" customWidth="1"/>
    <col min="763" max="763" width="3" style="1" bestFit="1" customWidth="1"/>
    <col min="764" max="1005" width="9.140625" style="1" customWidth="1"/>
    <col min="1006" max="1006" width="16" style="1" bestFit="1" customWidth="1"/>
    <col min="1007" max="1007" width="9" style="1" bestFit="1" customWidth="1"/>
    <col min="1008" max="1013" width="8.42578125" style="1" bestFit="1" customWidth="1"/>
    <col min="1014" max="1014" width="9.140625" style="1" customWidth="1"/>
    <col min="1015" max="1015" width="11.7109375" style="1" bestFit="1" customWidth="1"/>
    <col min="1016" max="1016" width="14.85546875" style="1" bestFit="1" customWidth="1"/>
    <col min="1017" max="1017" width="9.140625" style="1" customWidth="1"/>
    <col min="1018" max="1018" width="19.42578125" style="1" bestFit="1" customWidth="1"/>
    <col min="1019" max="1019" width="3" style="1" bestFit="1" customWidth="1"/>
    <col min="1020" max="1261" width="9.140625" style="1" customWidth="1"/>
    <col min="1262" max="1262" width="16" style="1" bestFit="1" customWidth="1"/>
    <col min="1263" max="1263" width="9" style="1" bestFit="1" customWidth="1"/>
    <col min="1264" max="1269" width="8.42578125" style="1" bestFit="1" customWidth="1"/>
    <col min="1270" max="1270" width="9.140625" style="1" customWidth="1"/>
    <col min="1271" max="1271" width="11.7109375" style="1" bestFit="1" customWidth="1"/>
    <col min="1272" max="1272" width="14.85546875" style="1" bestFit="1" customWidth="1"/>
    <col min="1273" max="1273" width="9.140625" style="1" customWidth="1"/>
    <col min="1274" max="1274" width="19.42578125" style="1" bestFit="1" customWidth="1"/>
    <col min="1275" max="1275" width="3" style="1" bestFit="1" customWidth="1"/>
    <col min="1276" max="1517" width="9.140625" style="1" customWidth="1"/>
    <col min="1518" max="1518" width="16" style="1" bestFit="1" customWidth="1"/>
    <col min="1519" max="1519" width="9" style="1" bestFit="1" customWidth="1"/>
    <col min="1520" max="1525" width="8.42578125" style="1" bestFit="1" customWidth="1"/>
    <col min="1526" max="1526" width="9.140625" style="1" customWidth="1"/>
    <col min="1527" max="1527" width="11.7109375" style="1" bestFit="1" customWidth="1"/>
    <col min="1528" max="1528" width="14.85546875" style="1" bestFit="1" customWidth="1"/>
    <col min="1529" max="1529" width="9.140625" style="1" customWidth="1"/>
    <col min="1530" max="1530" width="19.42578125" style="1" bestFit="1" customWidth="1"/>
    <col min="1531" max="1531" width="3" style="1" bestFit="1" customWidth="1"/>
    <col min="1532" max="1773" width="9.140625" style="1" customWidth="1"/>
    <col min="1774" max="1774" width="16" style="1" bestFit="1" customWidth="1"/>
    <col min="1775" max="1775" width="9" style="1" bestFit="1" customWidth="1"/>
    <col min="1776" max="1781" width="8.42578125" style="1" bestFit="1" customWidth="1"/>
    <col min="1782" max="1782" width="9.140625" style="1" customWidth="1"/>
    <col min="1783" max="1783" width="11.7109375" style="1" bestFit="1" customWidth="1"/>
    <col min="1784" max="1784" width="14.85546875" style="1" bestFit="1" customWidth="1"/>
    <col min="1785" max="1785" width="9.140625" style="1" customWidth="1"/>
    <col min="1786" max="1786" width="19.42578125" style="1" bestFit="1" customWidth="1"/>
    <col min="1787" max="1787" width="3" style="1" bestFit="1" customWidth="1"/>
    <col min="1788" max="2029" width="9.140625" style="1" customWidth="1"/>
    <col min="2030" max="2030" width="16" style="1" bestFit="1" customWidth="1"/>
    <col min="2031" max="2031" width="9" style="1" bestFit="1" customWidth="1"/>
    <col min="2032" max="2037" width="8.42578125" style="1" bestFit="1" customWidth="1"/>
    <col min="2038" max="2038" width="9.140625" style="1" customWidth="1"/>
    <col min="2039" max="2039" width="11.7109375" style="1" bestFit="1" customWidth="1"/>
    <col min="2040" max="2040" width="14.85546875" style="1" bestFit="1" customWidth="1"/>
    <col min="2041" max="2041" width="9.140625" style="1" customWidth="1"/>
    <col min="2042" max="2042" width="19.42578125" style="1" bestFit="1" customWidth="1"/>
    <col min="2043" max="2043" width="3" style="1" bestFit="1" customWidth="1"/>
    <col min="2044" max="2285" width="9.140625" style="1" customWidth="1"/>
    <col min="2286" max="2286" width="16" style="1" bestFit="1" customWidth="1"/>
    <col min="2287" max="2287" width="9" style="1" bestFit="1" customWidth="1"/>
    <col min="2288" max="2293" width="8.42578125" style="1" bestFit="1" customWidth="1"/>
    <col min="2294" max="2294" width="9.140625" style="1" customWidth="1"/>
    <col min="2295" max="2295" width="11.7109375" style="1" bestFit="1" customWidth="1"/>
    <col min="2296" max="2296" width="14.85546875" style="1" bestFit="1" customWidth="1"/>
    <col min="2297" max="2297" width="9.140625" style="1" customWidth="1"/>
    <col min="2298" max="2298" width="19.42578125" style="1" bestFit="1" customWidth="1"/>
    <col min="2299" max="2299" width="3" style="1" bestFit="1" customWidth="1"/>
    <col min="2300" max="2541" width="9.140625" style="1" customWidth="1"/>
    <col min="2542" max="2542" width="16" style="1" bestFit="1" customWidth="1"/>
    <col min="2543" max="2543" width="9" style="1" bestFit="1" customWidth="1"/>
    <col min="2544" max="2549" width="8.42578125" style="1" bestFit="1" customWidth="1"/>
    <col min="2550" max="2550" width="9.140625" style="1" customWidth="1"/>
    <col min="2551" max="2551" width="11.7109375" style="1" bestFit="1" customWidth="1"/>
    <col min="2552" max="2552" width="14.85546875" style="1" bestFit="1" customWidth="1"/>
    <col min="2553" max="2553" width="9.140625" style="1" customWidth="1"/>
    <col min="2554" max="2554" width="19.42578125" style="1" bestFit="1" customWidth="1"/>
    <col min="2555" max="2555" width="3" style="1" bestFit="1" customWidth="1"/>
    <col min="2556" max="2797" width="9.140625" style="1" customWidth="1"/>
    <col min="2798" max="2798" width="16" style="1" bestFit="1" customWidth="1"/>
    <col min="2799" max="2799" width="9" style="1" bestFit="1" customWidth="1"/>
    <col min="2800" max="2805" width="8.42578125" style="1" bestFit="1" customWidth="1"/>
    <col min="2806" max="2806" width="9.140625" style="1" customWidth="1"/>
    <col min="2807" max="2807" width="11.7109375" style="1" bestFit="1" customWidth="1"/>
    <col min="2808" max="2808" width="14.85546875" style="1" bestFit="1" customWidth="1"/>
    <col min="2809" max="2809" width="9.140625" style="1" customWidth="1"/>
    <col min="2810" max="2810" width="19.42578125" style="1" bestFit="1" customWidth="1"/>
    <col min="2811" max="2811" width="3" style="1" bestFit="1" customWidth="1"/>
    <col min="2812" max="3053" width="9.140625" style="1" customWidth="1"/>
    <col min="3054" max="3054" width="16" style="1" bestFit="1" customWidth="1"/>
    <col min="3055" max="3055" width="9" style="1" bestFit="1" customWidth="1"/>
    <col min="3056" max="3061" width="8.42578125" style="1" bestFit="1" customWidth="1"/>
    <col min="3062" max="3062" width="9.140625" style="1" customWidth="1"/>
    <col min="3063" max="3063" width="11.7109375" style="1" bestFit="1" customWidth="1"/>
    <col min="3064" max="3064" width="14.85546875" style="1" bestFit="1" customWidth="1"/>
    <col min="3065" max="3065" width="9.140625" style="1" customWidth="1"/>
    <col min="3066" max="3066" width="19.42578125" style="1" bestFit="1" customWidth="1"/>
    <col min="3067" max="3067" width="3" style="1" bestFit="1" customWidth="1"/>
    <col min="3068" max="3309" width="9.140625" style="1" customWidth="1"/>
    <col min="3310" max="3310" width="16" style="1" bestFit="1" customWidth="1"/>
    <col min="3311" max="3311" width="9" style="1" bestFit="1" customWidth="1"/>
    <col min="3312" max="3317" width="8.42578125" style="1" bestFit="1" customWidth="1"/>
    <col min="3318" max="3318" width="9.140625" style="1" customWidth="1"/>
    <col min="3319" max="3319" width="11.7109375" style="1" bestFit="1" customWidth="1"/>
    <col min="3320" max="3320" width="14.85546875" style="1" bestFit="1" customWidth="1"/>
    <col min="3321" max="3321" width="9.140625" style="1" customWidth="1"/>
    <col min="3322" max="3322" width="19.42578125" style="1" bestFit="1" customWidth="1"/>
    <col min="3323" max="3323" width="3" style="1" bestFit="1" customWidth="1"/>
    <col min="3324" max="3565" width="9.140625" style="1" customWidth="1"/>
    <col min="3566" max="3566" width="16" style="1" bestFit="1" customWidth="1"/>
    <col min="3567" max="3567" width="9" style="1" bestFit="1" customWidth="1"/>
    <col min="3568" max="3573" width="8.42578125" style="1" bestFit="1" customWidth="1"/>
    <col min="3574" max="3574" width="9.140625" style="1" customWidth="1"/>
    <col min="3575" max="3575" width="11.7109375" style="1" bestFit="1" customWidth="1"/>
    <col min="3576" max="3576" width="14.85546875" style="1" bestFit="1" customWidth="1"/>
    <col min="3577" max="3577" width="9.140625" style="1" customWidth="1"/>
    <col min="3578" max="3578" width="19.42578125" style="1" bestFit="1" customWidth="1"/>
    <col min="3579" max="3579" width="3" style="1" bestFit="1" customWidth="1"/>
    <col min="3580" max="3821" width="9.140625" style="1" customWidth="1"/>
    <col min="3822" max="3822" width="16" style="1" bestFit="1" customWidth="1"/>
    <col min="3823" max="3823" width="9" style="1" bestFit="1" customWidth="1"/>
    <col min="3824" max="3829" width="8.42578125" style="1" bestFit="1" customWidth="1"/>
    <col min="3830" max="3830" width="9.140625" style="1" customWidth="1"/>
    <col min="3831" max="3831" width="11.7109375" style="1" bestFit="1" customWidth="1"/>
    <col min="3832" max="3832" width="14.85546875" style="1" bestFit="1" customWidth="1"/>
    <col min="3833" max="3833" width="9.140625" style="1" customWidth="1"/>
    <col min="3834" max="3834" width="19.42578125" style="1" bestFit="1" customWidth="1"/>
    <col min="3835" max="3835" width="3" style="1" bestFit="1" customWidth="1"/>
    <col min="3836" max="4077" width="9.140625" style="1" customWidth="1"/>
    <col min="4078" max="4078" width="16" style="1" bestFit="1" customWidth="1"/>
    <col min="4079" max="4079" width="9" style="1" bestFit="1" customWidth="1"/>
    <col min="4080" max="4085" width="8.42578125" style="1" bestFit="1" customWidth="1"/>
    <col min="4086" max="4086" width="9.140625" style="1" customWidth="1"/>
    <col min="4087" max="4087" width="11.7109375" style="1" bestFit="1" customWidth="1"/>
    <col min="4088" max="4088" width="14.85546875" style="1" bestFit="1" customWidth="1"/>
    <col min="4089" max="4089" width="9.140625" style="1" customWidth="1"/>
    <col min="4090" max="4090" width="19.42578125" style="1" bestFit="1" customWidth="1"/>
    <col min="4091" max="4091" width="3" style="1" bestFit="1" customWidth="1"/>
    <col min="4092" max="4333" width="9.140625" style="1" customWidth="1"/>
    <col min="4334" max="4334" width="16" style="1" bestFit="1" customWidth="1"/>
    <col min="4335" max="4335" width="9" style="1" bestFit="1" customWidth="1"/>
    <col min="4336" max="4341" width="8.42578125" style="1" bestFit="1" customWidth="1"/>
    <col min="4342" max="4342" width="9.140625" style="1" customWidth="1"/>
    <col min="4343" max="4343" width="11.7109375" style="1" bestFit="1" customWidth="1"/>
    <col min="4344" max="4344" width="14.85546875" style="1" bestFit="1" customWidth="1"/>
    <col min="4345" max="4345" width="9.140625" style="1" customWidth="1"/>
    <col min="4346" max="4346" width="19.42578125" style="1" bestFit="1" customWidth="1"/>
    <col min="4347" max="4347" width="3" style="1" bestFit="1" customWidth="1"/>
    <col min="4348" max="4589" width="9.140625" style="1" customWidth="1"/>
    <col min="4590" max="4590" width="16" style="1" bestFit="1" customWidth="1"/>
    <col min="4591" max="4591" width="9" style="1" bestFit="1" customWidth="1"/>
    <col min="4592" max="4597" width="8.42578125" style="1" bestFit="1" customWidth="1"/>
    <col min="4598" max="4598" width="9.140625" style="1" customWidth="1"/>
    <col min="4599" max="4599" width="11.7109375" style="1" bestFit="1" customWidth="1"/>
    <col min="4600" max="4600" width="14.85546875" style="1" bestFit="1" customWidth="1"/>
    <col min="4601" max="4601" width="9.140625" style="1" customWidth="1"/>
    <col min="4602" max="4602" width="19.42578125" style="1" bestFit="1" customWidth="1"/>
    <col min="4603" max="4603" width="3" style="1" bestFit="1" customWidth="1"/>
    <col min="4604" max="4845" width="9.140625" style="1" customWidth="1"/>
    <col min="4846" max="4846" width="16" style="1" bestFit="1" customWidth="1"/>
    <col min="4847" max="4847" width="9" style="1" bestFit="1" customWidth="1"/>
    <col min="4848" max="4853" width="8.42578125" style="1" bestFit="1" customWidth="1"/>
    <col min="4854" max="4854" width="9.140625" style="1" customWidth="1"/>
    <col min="4855" max="4855" width="11.7109375" style="1" bestFit="1" customWidth="1"/>
    <col min="4856" max="4856" width="14.85546875" style="1" bestFit="1" customWidth="1"/>
    <col min="4857" max="4857" width="9.140625" style="1" customWidth="1"/>
    <col min="4858" max="4858" width="19.42578125" style="1" bestFit="1" customWidth="1"/>
    <col min="4859" max="4859" width="3" style="1" bestFit="1" customWidth="1"/>
    <col min="4860" max="5101" width="9.140625" style="1" customWidth="1"/>
    <col min="5102" max="5102" width="16" style="1" bestFit="1" customWidth="1"/>
    <col min="5103" max="5103" width="9" style="1" bestFit="1" customWidth="1"/>
    <col min="5104" max="5109" width="8.42578125" style="1" bestFit="1" customWidth="1"/>
    <col min="5110" max="5110" width="9.140625" style="1" customWidth="1"/>
    <col min="5111" max="5111" width="11.7109375" style="1" bestFit="1" customWidth="1"/>
    <col min="5112" max="5112" width="14.85546875" style="1" bestFit="1" customWidth="1"/>
    <col min="5113" max="5113" width="9.140625" style="1" customWidth="1"/>
    <col min="5114" max="5114" width="19.42578125" style="1" bestFit="1" customWidth="1"/>
    <col min="5115" max="5115" width="3" style="1" bestFit="1" customWidth="1"/>
    <col min="5116" max="5357" width="9.140625" style="1" customWidth="1"/>
    <col min="5358" max="5358" width="16" style="1" bestFit="1" customWidth="1"/>
    <col min="5359" max="5359" width="9" style="1" bestFit="1" customWidth="1"/>
    <col min="5360" max="5365" width="8.42578125" style="1" bestFit="1" customWidth="1"/>
    <col min="5366" max="5366" width="9.140625" style="1" customWidth="1"/>
    <col min="5367" max="5367" width="11.7109375" style="1" bestFit="1" customWidth="1"/>
    <col min="5368" max="5368" width="14.85546875" style="1" bestFit="1" customWidth="1"/>
    <col min="5369" max="5369" width="9.140625" style="1" customWidth="1"/>
    <col min="5370" max="5370" width="19.42578125" style="1" bestFit="1" customWidth="1"/>
    <col min="5371" max="5371" width="3" style="1" bestFit="1" customWidth="1"/>
    <col min="5372" max="5613" width="9.140625" style="1" customWidth="1"/>
    <col min="5614" max="5614" width="16" style="1" bestFit="1" customWidth="1"/>
    <col min="5615" max="5615" width="9" style="1" bestFit="1" customWidth="1"/>
    <col min="5616" max="5621" width="8.42578125" style="1" bestFit="1" customWidth="1"/>
    <col min="5622" max="5622" width="9.140625" style="1" customWidth="1"/>
    <col min="5623" max="5623" width="11.7109375" style="1" bestFit="1" customWidth="1"/>
    <col min="5624" max="5624" width="14.85546875" style="1" bestFit="1" customWidth="1"/>
    <col min="5625" max="5625" width="9.140625" style="1" customWidth="1"/>
    <col min="5626" max="5626" width="19.42578125" style="1" bestFit="1" customWidth="1"/>
    <col min="5627" max="5627" width="3" style="1" bestFit="1" customWidth="1"/>
    <col min="5628" max="5869" width="9.140625" style="1" customWidth="1"/>
    <col min="5870" max="5870" width="16" style="1" bestFit="1" customWidth="1"/>
    <col min="5871" max="5871" width="9" style="1" bestFit="1" customWidth="1"/>
    <col min="5872" max="5877" width="8.42578125" style="1" bestFit="1" customWidth="1"/>
    <col min="5878" max="5878" width="9.140625" style="1" customWidth="1"/>
    <col min="5879" max="5879" width="11.7109375" style="1" bestFit="1" customWidth="1"/>
    <col min="5880" max="5880" width="14.85546875" style="1" bestFit="1" customWidth="1"/>
    <col min="5881" max="5881" width="9.140625" style="1" customWidth="1"/>
    <col min="5882" max="5882" width="19.42578125" style="1" bestFit="1" customWidth="1"/>
    <col min="5883" max="5883" width="3" style="1" bestFit="1" customWidth="1"/>
    <col min="5884" max="6125" width="9.140625" style="1" customWidth="1"/>
    <col min="6126" max="6126" width="16" style="1" bestFit="1" customWidth="1"/>
    <col min="6127" max="6127" width="9" style="1" bestFit="1" customWidth="1"/>
    <col min="6128" max="6133" width="8.42578125" style="1" bestFit="1" customWidth="1"/>
    <col min="6134" max="6134" width="9.140625" style="1" customWidth="1"/>
    <col min="6135" max="6135" width="11.7109375" style="1" bestFit="1" customWidth="1"/>
    <col min="6136" max="6136" width="14.85546875" style="1" bestFit="1" customWidth="1"/>
    <col min="6137" max="6137" width="9.140625" style="1" customWidth="1"/>
    <col min="6138" max="6138" width="19.42578125" style="1" bestFit="1" customWidth="1"/>
    <col min="6139" max="6139" width="3" style="1" bestFit="1" customWidth="1"/>
    <col min="6140" max="6381" width="9.140625" style="1" customWidth="1"/>
    <col min="6382" max="6382" width="16" style="1" bestFit="1" customWidth="1"/>
    <col min="6383" max="6383" width="9" style="1" bestFit="1" customWidth="1"/>
    <col min="6384" max="6389" width="8.42578125" style="1" bestFit="1" customWidth="1"/>
    <col min="6390" max="6390" width="9.140625" style="1" customWidth="1"/>
    <col min="6391" max="6391" width="11.7109375" style="1" bestFit="1" customWidth="1"/>
    <col min="6392" max="6392" width="14.85546875" style="1" bestFit="1" customWidth="1"/>
    <col min="6393" max="6393" width="9.140625" style="1" customWidth="1"/>
    <col min="6394" max="6394" width="19.42578125" style="1" bestFit="1" customWidth="1"/>
    <col min="6395" max="6395" width="3" style="1" bestFit="1" customWidth="1"/>
    <col min="6396" max="6637" width="9.140625" style="1" customWidth="1"/>
    <col min="6638" max="6638" width="16" style="1" bestFit="1" customWidth="1"/>
    <col min="6639" max="6639" width="9" style="1" bestFit="1" customWidth="1"/>
    <col min="6640" max="6645" width="8.42578125" style="1" bestFit="1" customWidth="1"/>
    <col min="6646" max="6646" width="9.140625" style="1" customWidth="1"/>
    <col min="6647" max="6647" width="11.7109375" style="1" bestFit="1" customWidth="1"/>
    <col min="6648" max="6648" width="14.85546875" style="1" bestFit="1" customWidth="1"/>
    <col min="6649" max="6649" width="9.140625" style="1" customWidth="1"/>
    <col min="6650" max="6650" width="19.42578125" style="1" bestFit="1" customWidth="1"/>
    <col min="6651" max="6651" width="3" style="1" bestFit="1" customWidth="1"/>
    <col min="6652" max="6893" width="9.140625" style="1" customWidth="1"/>
    <col min="6894" max="6894" width="16" style="1" bestFit="1" customWidth="1"/>
    <col min="6895" max="6895" width="9" style="1" bestFit="1" customWidth="1"/>
    <col min="6896" max="6901" width="8.42578125" style="1" bestFit="1" customWidth="1"/>
    <col min="6902" max="6902" width="9.140625" style="1" customWidth="1"/>
    <col min="6903" max="6903" width="11.7109375" style="1" bestFit="1" customWidth="1"/>
    <col min="6904" max="6904" width="14.85546875" style="1" bestFit="1" customWidth="1"/>
    <col min="6905" max="6905" width="9.140625" style="1" customWidth="1"/>
    <col min="6906" max="6906" width="19.42578125" style="1" bestFit="1" customWidth="1"/>
    <col min="6907" max="6907" width="3" style="1" bestFit="1" customWidth="1"/>
    <col min="6908" max="7149" width="9.140625" style="1" customWidth="1"/>
    <col min="7150" max="7150" width="16" style="1" bestFit="1" customWidth="1"/>
    <col min="7151" max="7151" width="9" style="1" bestFit="1" customWidth="1"/>
    <col min="7152" max="7157" width="8.42578125" style="1" bestFit="1" customWidth="1"/>
    <col min="7158" max="7158" width="9.140625" style="1" customWidth="1"/>
    <col min="7159" max="7159" width="11.7109375" style="1" bestFit="1" customWidth="1"/>
    <col min="7160" max="7160" width="14.85546875" style="1" bestFit="1" customWidth="1"/>
    <col min="7161" max="7161" width="9.140625" style="1" customWidth="1"/>
    <col min="7162" max="7162" width="19.42578125" style="1" bestFit="1" customWidth="1"/>
    <col min="7163" max="7163" width="3" style="1" bestFit="1" customWidth="1"/>
    <col min="7164" max="7405" width="9.140625" style="1" customWidth="1"/>
    <col min="7406" max="7406" width="16" style="1" bestFit="1" customWidth="1"/>
    <col min="7407" max="7407" width="9" style="1" bestFit="1" customWidth="1"/>
    <col min="7408" max="7413" width="8.42578125" style="1" bestFit="1" customWidth="1"/>
    <col min="7414" max="7414" width="9.140625" style="1" customWidth="1"/>
    <col min="7415" max="7415" width="11.7109375" style="1" bestFit="1" customWidth="1"/>
    <col min="7416" max="7416" width="14.85546875" style="1" bestFit="1" customWidth="1"/>
    <col min="7417" max="7417" width="9.140625" style="1" customWidth="1"/>
    <col min="7418" max="7418" width="19.42578125" style="1" bestFit="1" customWidth="1"/>
    <col min="7419" max="7419" width="3" style="1" bestFit="1" customWidth="1"/>
    <col min="7420" max="7661" width="9.140625" style="1" customWidth="1"/>
    <col min="7662" max="7662" width="16" style="1" bestFit="1" customWidth="1"/>
    <col min="7663" max="7663" width="9" style="1" bestFit="1" customWidth="1"/>
    <col min="7664" max="7669" width="8.42578125" style="1" bestFit="1" customWidth="1"/>
    <col min="7670" max="7670" width="9.140625" style="1" customWidth="1"/>
    <col min="7671" max="7671" width="11.7109375" style="1" bestFit="1" customWidth="1"/>
    <col min="7672" max="7672" width="14.85546875" style="1" bestFit="1" customWidth="1"/>
    <col min="7673" max="7673" width="9.140625" style="1" customWidth="1"/>
    <col min="7674" max="7674" width="19.42578125" style="1" bestFit="1" customWidth="1"/>
    <col min="7675" max="7675" width="3" style="1" bestFit="1" customWidth="1"/>
    <col min="7676" max="7917" width="9.140625" style="1" customWidth="1"/>
    <col min="7918" max="7918" width="16" style="1" bestFit="1" customWidth="1"/>
    <col min="7919" max="7919" width="9" style="1" bestFit="1" customWidth="1"/>
    <col min="7920" max="7925" width="8.42578125" style="1" bestFit="1" customWidth="1"/>
    <col min="7926" max="7926" width="9.140625" style="1" customWidth="1"/>
    <col min="7927" max="7927" width="11.7109375" style="1" bestFit="1" customWidth="1"/>
    <col min="7928" max="7928" width="14.85546875" style="1" bestFit="1" customWidth="1"/>
    <col min="7929" max="7929" width="9.140625" style="1" customWidth="1"/>
    <col min="7930" max="7930" width="19.42578125" style="1" bestFit="1" customWidth="1"/>
    <col min="7931" max="7931" width="3" style="1" bestFit="1" customWidth="1"/>
    <col min="7932" max="8173" width="9.140625" style="1" customWidth="1"/>
    <col min="8174" max="8174" width="16" style="1" bestFit="1" customWidth="1"/>
    <col min="8175" max="8175" width="9" style="1" bestFit="1" customWidth="1"/>
    <col min="8176" max="8181" width="8.42578125" style="1" bestFit="1" customWidth="1"/>
    <col min="8182" max="8182" width="9.140625" style="1" customWidth="1"/>
    <col min="8183" max="8183" width="11.7109375" style="1" bestFit="1" customWidth="1"/>
    <col min="8184" max="8184" width="14.85546875" style="1" bestFit="1" customWidth="1"/>
    <col min="8185" max="8185" width="9.140625" style="1" customWidth="1"/>
    <col min="8186" max="8186" width="19.42578125" style="1" bestFit="1" customWidth="1"/>
    <col min="8187" max="8187" width="3" style="1" bestFit="1" customWidth="1"/>
    <col min="8188" max="8429" width="9.140625" style="1" customWidth="1"/>
    <col min="8430" max="8430" width="16" style="1" bestFit="1" customWidth="1"/>
    <col min="8431" max="8431" width="9" style="1" bestFit="1" customWidth="1"/>
    <col min="8432" max="8437" width="8.42578125" style="1" bestFit="1" customWidth="1"/>
    <col min="8438" max="8438" width="9.140625" style="1" customWidth="1"/>
    <col min="8439" max="8439" width="11.7109375" style="1" bestFit="1" customWidth="1"/>
    <col min="8440" max="8440" width="14.85546875" style="1" bestFit="1" customWidth="1"/>
    <col min="8441" max="8441" width="9.140625" style="1" customWidth="1"/>
    <col min="8442" max="8442" width="19.42578125" style="1" bestFit="1" customWidth="1"/>
    <col min="8443" max="8443" width="3" style="1" bestFit="1" customWidth="1"/>
    <col min="8444" max="8685" width="9.140625" style="1" customWidth="1"/>
    <col min="8686" max="8686" width="16" style="1" bestFit="1" customWidth="1"/>
    <col min="8687" max="8687" width="9" style="1" bestFit="1" customWidth="1"/>
    <col min="8688" max="8693" width="8.42578125" style="1" bestFit="1" customWidth="1"/>
    <col min="8694" max="8694" width="9.140625" style="1" customWidth="1"/>
    <col min="8695" max="8695" width="11.7109375" style="1" bestFit="1" customWidth="1"/>
    <col min="8696" max="8696" width="14.85546875" style="1" bestFit="1" customWidth="1"/>
    <col min="8697" max="8697" width="9.140625" style="1" customWidth="1"/>
    <col min="8698" max="8698" width="19.42578125" style="1" bestFit="1" customWidth="1"/>
    <col min="8699" max="8699" width="3" style="1" bestFit="1" customWidth="1"/>
    <col min="8700" max="8941" width="9.140625" style="1" customWidth="1"/>
    <col min="8942" max="8942" width="16" style="1" bestFit="1" customWidth="1"/>
    <col min="8943" max="8943" width="9" style="1" bestFit="1" customWidth="1"/>
    <col min="8944" max="8949" width="8.42578125" style="1" bestFit="1" customWidth="1"/>
    <col min="8950" max="8950" width="9.140625" style="1" customWidth="1"/>
    <col min="8951" max="8951" width="11.7109375" style="1" bestFit="1" customWidth="1"/>
    <col min="8952" max="8952" width="14.85546875" style="1" bestFit="1" customWidth="1"/>
    <col min="8953" max="8953" width="9.140625" style="1" customWidth="1"/>
    <col min="8954" max="8954" width="19.42578125" style="1" bestFit="1" customWidth="1"/>
    <col min="8955" max="8955" width="3" style="1" bestFit="1" customWidth="1"/>
    <col min="8956" max="9197" width="9.140625" style="1" customWidth="1"/>
    <col min="9198" max="9198" width="16" style="1" bestFit="1" customWidth="1"/>
    <col min="9199" max="9199" width="9" style="1" bestFit="1" customWidth="1"/>
    <col min="9200" max="9205" width="8.42578125" style="1" bestFit="1" customWidth="1"/>
    <col min="9206" max="9206" width="9.140625" style="1" customWidth="1"/>
    <col min="9207" max="9207" width="11.7109375" style="1" bestFit="1" customWidth="1"/>
    <col min="9208" max="9208" width="14.85546875" style="1" bestFit="1" customWidth="1"/>
    <col min="9209" max="9209" width="9.140625" style="1" customWidth="1"/>
    <col min="9210" max="9210" width="19.42578125" style="1" bestFit="1" customWidth="1"/>
    <col min="9211" max="9211" width="3" style="1" bestFit="1" customWidth="1"/>
    <col min="9212" max="9453" width="9.140625" style="1" customWidth="1"/>
    <col min="9454" max="9454" width="16" style="1" bestFit="1" customWidth="1"/>
    <col min="9455" max="9455" width="9" style="1" bestFit="1" customWidth="1"/>
    <col min="9456" max="9461" width="8.42578125" style="1" bestFit="1" customWidth="1"/>
    <col min="9462" max="9462" width="9.140625" style="1" customWidth="1"/>
    <col min="9463" max="9463" width="11.7109375" style="1" bestFit="1" customWidth="1"/>
    <col min="9464" max="9464" width="14.85546875" style="1" bestFit="1" customWidth="1"/>
    <col min="9465" max="9465" width="9.140625" style="1" customWidth="1"/>
    <col min="9466" max="9466" width="19.42578125" style="1" bestFit="1" customWidth="1"/>
    <col min="9467" max="9467" width="3" style="1" bestFit="1" customWidth="1"/>
    <col min="9468" max="9709" width="9.140625" style="1" customWidth="1"/>
    <col min="9710" max="9710" width="16" style="1" bestFit="1" customWidth="1"/>
    <col min="9711" max="9711" width="9" style="1" bestFit="1" customWidth="1"/>
    <col min="9712" max="9717" width="8.42578125" style="1" bestFit="1" customWidth="1"/>
    <col min="9718" max="9718" width="9.140625" style="1" customWidth="1"/>
    <col min="9719" max="9719" width="11.7109375" style="1" bestFit="1" customWidth="1"/>
    <col min="9720" max="9720" width="14.85546875" style="1" bestFit="1" customWidth="1"/>
    <col min="9721" max="9721" width="9.140625" style="1" customWidth="1"/>
    <col min="9722" max="9722" width="19.42578125" style="1" bestFit="1" customWidth="1"/>
    <col min="9723" max="9723" width="3" style="1" bestFit="1" customWidth="1"/>
    <col min="9724" max="9965" width="9.140625" style="1" customWidth="1"/>
    <col min="9966" max="9966" width="16" style="1" bestFit="1" customWidth="1"/>
    <col min="9967" max="9967" width="9" style="1" bestFit="1" customWidth="1"/>
    <col min="9968" max="9973" width="8.42578125" style="1" bestFit="1" customWidth="1"/>
    <col min="9974" max="9974" width="9.140625" style="1" customWidth="1"/>
    <col min="9975" max="9975" width="11.7109375" style="1" bestFit="1" customWidth="1"/>
    <col min="9976" max="9976" width="14.85546875" style="1" bestFit="1" customWidth="1"/>
    <col min="9977" max="9977" width="9.140625" style="1" customWidth="1"/>
    <col min="9978" max="9978" width="19.42578125" style="1" bestFit="1" customWidth="1"/>
    <col min="9979" max="9979" width="3" style="1" bestFit="1" customWidth="1"/>
    <col min="9980" max="10221" width="9.140625" style="1" customWidth="1"/>
    <col min="10222" max="10222" width="16" style="1" bestFit="1" customWidth="1"/>
    <col min="10223" max="10223" width="9" style="1" bestFit="1" customWidth="1"/>
    <col min="10224" max="10229" width="8.42578125" style="1" bestFit="1" customWidth="1"/>
    <col min="10230" max="10230" width="9.140625" style="1" customWidth="1"/>
    <col min="10231" max="10231" width="11.7109375" style="1" bestFit="1" customWidth="1"/>
    <col min="10232" max="10232" width="14.85546875" style="1" bestFit="1" customWidth="1"/>
    <col min="10233" max="10233" width="9.140625" style="1" customWidth="1"/>
    <col min="10234" max="10234" width="19.42578125" style="1" bestFit="1" customWidth="1"/>
    <col min="10235" max="10235" width="3" style="1" bestFit="1" customWidth="1"/>
    <col min="10236" max="10477" width="9.140625" style="1" customWidth="1"/>
    <col min="10478" max="10478" width="16" style="1" bestFit="1" customWidth="1"/>
    <col min="10479" max="10479" width="9" style="1" bestFit="1" customWidth="1"/>
    <col min="10480" max="10485" width="8.42578125" style="1" bestFit="1" customWidth="1"/>
    <col min="10486" max="10486" width="9.140625" style="1" customWidth="1"/>
    <col min="10487" max="10487" width="11.7109375" style="1" bestFit="1" customWidth="1"/>
    <col min="10488" max="10488" width="14.85546875" style="1" bestFit="1" customWidth="1"/>
    <col min="10489" max="10489" width="9.140625" style="1" customWidth="1"/>
    <col min="10490" max="10490" width="19.42578125" style="1" bestFit="1" customWidth="1"/>
    <col min="10491" max="10491" width="3" style="1" bestFit="1" customWidth="1"/>
    <col min="10492" max="10733" width="9.140625" style="1" customWidth="1"/>
    <col min="10734" max="10734" width="16" style="1" bestFit="1" customWidth="1"/>
    <col min="10735" max="10735" width="9" style="1" bestFit="1" customWidth="1"/>
    <col min="10736" max="10741" width="8.42578125" style="1" bestFit="1" customWidth="1"/>
    <col min="10742" max="10742" width="9.140625" style="1" customWidth="1"/>
    <col min="10743" max="10743" width="11.7109375" style="1" bestFit="1" customWidth="1"/>
    <col min="10744" max="10744" width="14.85546875" style="1" bestFit="1" customWidth="1"/>
    <col min="10745" max="10745" width="9.140625" style="1" customWidth="1"/>
    <col min="10746" max="10746" width="19.42578125" style="1" bestFit="1" customWidth="1"/>
    <col min="10747" max="10747" width="3" style="1" bestFit="1" customWidth="1"/>
    <col min="10748" max="10989" width="9.140625" style="1" customWidth="1"/>
    <col min="10990" max="10990" width="16" style="1" bestFit="1" customWidth="1"/>
    <col min="10991" max="10991" width="9" style="1" bestFit="1" customWidth="1"/>
    <col min="10992" max="10997" width="8.42578125" style="1" bestFit="1" customWidth="1"/>
    <col min="10998" max="10998" width="9.140625" style="1" customWidth="1"/>
    <col min="10999" max="10999" width="11.7109375" style="1" bestFit="1" customWidth="1"/>
    <col min="11000" max="11000" width="14.85546875" style="1" bestFit="1" customWidth="1"/>
    <col min="11001" max="11001" width="9.140625" style="1" customWidth="1"/>
    <col min="11002" max="11002" width="19.42578125" style="1" bestFit="1" customWidth="1"/>
    <col min="11003" max="11003" width="3" style="1" bestFit="1" customWidth="1"/>
    <col min="11004" max="11245" width="9.140625" style="1" customWidth="1"/>
    <col min="11246" max="11246" width="16" style="1" bestFit="1" customWidth="1"/>
    <col min="11247" max="11247" width="9" style="1" bestFit="1" customWidth="1"/>
    <col min="11248" max="11253" width="8.42578125" style="1" bestFit="1" customWidth="1"/>
    <col min="11254" max="11254" width="9.140625" style="1" customWidth="1"/>
    <col min="11255" max="11255" width="11.7109375" style="1" bestFit="1" customWidth="1"/>
    <col min="11256" max="11256" width="14.85546875" style="1" bestFit="1" customWidth="1"/>
    <col min="11257" max="11257" width="9.140625" style="1" customWidth="1"/>
    <col min="11258" max="11258" width="19.42578125" style="1" bestFit="1" customWidth="1"/>
    <col min="11259" max="11259" width="3" style="1" bestFit="1" customWidth="1"/>
    <col min="11260" max="11501" width="9.140625" style="1" customWidth="1"/>
    <col min="11502" max="11502" width="16" style="1" bestFit="1" customWidth="1"/>
    <col min="11503" max="11503" width="9" style="1" bestFit="1" customWidth="1"/>
    <col min="11504" max="11509" width="8.42578125" style="1" bestFit="1" customWidth="1"/>
    <col min="11510" max="11510" width="9.140625" style="1" customWidth="1"/>
    <col min="11511" max="11511" width="11.7109375" style="1" bestFit="1" customWidth="1"/>
    <col min="11512" max="11512" width="14.85546875" style="1" bestFit="1" customWidth="1"/>
    <col min="11513" max="11513" width="9.140625" style="1" customWidth="1"/>
    <col min="11514" max="11514" width="19.42578125" style="1" bestFit="1" customWidth="1"/>
    <col min="11515" max="11515" width="3" style="1" bestFit="1" customWidth="1"/>
    <col min="11516" max="11757" width="9.140625" style="1" customWidth="1"/>
    <col min="11758" max="11758" width="16" style="1" bestFit="1" customWidth="1"/>
    <col min="11759" max="11759" width="9" style="1" bestFit="1" customWidth="1"/>
    <col min="11760" max="11765" width="8.42578125" style="1" bestFit="1" customWidth="1"/>
    <col min="11766" max="11766" width="9.140625" style="1" customWidth="1"/>
    <col min="11767" max="11767" width="11.7109375" style="1" bestFit="1" customWidth="1"/>
    <col min="11768" max="11768" width="14.85546875" style="1" bestFit="1" customWidth="1"/>
    <col min="11769" max="11769" width="9.140625" style="1" customWidth="1"/>
    <col min="11770" max="11770" width="19.42578125" style="1" bestFit="1" customWidth="1"/>
    <col min="11771" max="11771" width="3" style="1" bestFit="1" customWidth="1"/>
    <col min="11772" max="12013" width="9.140625" style="1" customWidth="1"/>
    <col min="12014" max="12014" width="16" style="1" bestFit="1" customWidth="1"/>
    <col min="12015" max="12015" width="9" style="1" bestFit="1" customWidth="1"/>
    <col min="12016" max="12021" width="8.42578125" style="1" bestFit="1" customWidth="1"/>
    <col min="12022" max="12022" width="9.140625" style="1" customWidth="1"/>
    <col min="12023" max="12023" width="11.7109375" style="1" bestFit="1" customWidth="1"/>
    <col min="12024" max="12024" width="14.85546875" style="1" bestFit="1" customWidth="1"/>
    <col min="12025" max="12025" width="9.140625" style="1" customWidth="1"/>
    <col min="12026" max="12026" width="19.42578125" style="1" bestFit="1" customWidth="1"/>
    <col min="12027" max="12027" width="3" style="1" bestFit="1" customWidth="1"/>
    <col min="12028" max="12269" width="9.140625" style="1" customWidth="1"/>
    <col min="12270" max="12270" width="16" style="1" bestFit="1" customWidth="1"/>
    <col min="12271" max="12271" width="9" style="1" bestFit="1" customWidth="1"/>
    <col min="12272" max="12277" width="8.42578125" style="1" bestFit="1" customWidth="1"/>
    <col min="12278" max="12278" width="9.140625" style="1" customWidth="1"/>
    <col min="12279" max="12279" width="11.7109375" style="1" bestFit="1" customWidth="1"/>
    <col min="12280" max="12280" width="14.85546875" style="1" bestFit="1" customWidth="1"/>
    <col min="12281" max="12281" width="9.140625" style="1" customWidth="1"/>
    <col min="12282" max="12282" width="19.42578125" style="1" bestFit="1" customWidth="1"/>
    <col min="12283" max="12283" width="3" style="1" bestFit="1" customWidth="1"/>
    <col min="12284" max="12525" width="9.140625" style="1" customWidth="1"/>
    <col min="12526" max="12526" width="16" style="1" bestFit="1" customWidth="1"/>
    <col min="12527" max="12527" width="9" style="1" bestFit="1" customWidth="1"/>
    <col min="12528" max="12533" width="8.42578125" style="1" bestFit="1" customWidth="1"/>
    <col min="12534" max="12534" width="9.140625" style="1" customWidth="1"/>
    <col min="12535" max="12535" width="11.7109375" style="1" bestFit="1" customWidth="1"/>
    <col min="12536" max="12536" width="14.85546875" style="1" bestFit="1" customWidth="1"/>
    <col min="12537" max="12537" width="9.140625" style="1" customWidth="1"/>
    <col min="12538" max="12538" width="19.42578125" style="1" bestFit="1" customWidth="1"/>
    <col min="12539" max="12539" width="3" style="1" bestFit="1" customWidth="1"/>
    <col min="12540" max="12781" width="9.140625" style="1" customWidth="1"/>
    <col min="12782" max="12782" width="16" style="1" bestFit="1" customWidth="1"/>
    <col min="12783" max="12783" width="9" style="1" bestFit="1" customWidth="1"/>
    <col min="12784" max="12789" width="8.42578125" style="1" bestFit="1" customWidth="1"/>
    <col min="12790" max="12790" width="9.140625" style="1" customWidth="1"/>
    <col min="12791" max="12791" width="11.7109375" style="1" bestFit="1" customWidth="1"/>
    <col min="12792" max="12792" width="14.85546875" style="1" bestFit="1" customWidth="1"/>
    <col min="12793" max="12793" width="9.140625" style="1" customWidth="1"/>
    <col min="12794" max="12794" width="19.42578125" style="1" bestFit="1" customWidth="1"/>
    <col min="12795" max="12795" width="3" style="1" bestFit="1" customWidth="1"/>
    <col min="12796" max="13037" width="9.140625" style="1" customWidth="1"/>
    <col min="13038" max="13038" width="16" style="1" bestFit="1" customWidth="1"/>
    <col min="13039" max="13039" width="9" style="1" bestFit="1" customWidth="1"/>
    <col min="13040" max="13045" width="8.42578125" style="1" bestFit="1" customWidth="1"/>
    <col min="13046" max="13046" width="9.140625" style="1" customWidth="1"/>
    <col min="13047" max="13047" width="11.7109375" style="1" bestFit="1" customWidth="1"/>
    <col min="13048" max="13048" width="14.85546875" style="1" bestFit="1" customWidth="1"/>
    <col min="13049" max="13049" width="9.140625" style="1" customWidth="1"/>
    <col min="13050" max="13050" width="19.42578125" style="1" bestFit="1" customWidth="1"/>
    <col min="13051" max="13051" width="3" style="1" bestFit="1" customWidth="1"/>
    <col min="13052" max="13293" width="9.140625" style="1" customWidth="1"/>
    <col min="13294" max="13294" width="16" style="1" bestFit="1" customWidth="1"/>
    <col min="13295" max="13295" width="9" style="1" bestFit="1" customWidth="1"/>
    <col min="13296" max="13301" width="8.42578125" style="1" bestFit="1" customWidth="1"/>
    <col min="13302" max="13302" width="9.140625" style="1" customWidth="1"/>
    <col min="13303" max="13303" width="11.7109375" style="1" bestFit="1" customWidth="1"/>
    <col min="13304" max="13304" width="14.85546875" style="1" bestFit="1" customWidth="1"/>
    <col min="13305" max="13305" width="9.140625" style="1" customWidth="1"/>
    <col min="13306" max="13306" width="19.42578125" style="1" bestFit="1" customWidth="1"/>
    <col min="13307" max="13307" width="3" style="1" bestFit="1" customWidth="1"/>
    <col min="13308" max="13549" width="9.140625" style="1" customWidth="1"/>
    <col min="13550" max="13550" width="16" style="1" bestFit="1" customWidth="1"/>
    <col min="13551" max="13551" width="9" style="1" bestFit="1" customWidth="1"/>
    <col min="13552" max="13557" width="8.42578125" style="1" bestFit="1" customWidth="1"/>
    <col min="13558" max="13558" width="9.140625" style="1" customWidth="1"/>
    <col min="13559" max="13559" width="11.7109375" style="1" bestFit="1" customWidth="1"/>
    <col min="13560" max="13560" width="14.85546875" style="1" bestFit="1" customWidth="1"/>
    <col min="13561" max="13561" width="9.140625" style="1" customWidth="1"/>
    <col min="13562" max="13562" width="19.42578125" style="1" bestFit="1" customWidth="1"/>
    <col min="13563" max="13563" width="3" style="1" bestFit="1" customWidth="1"/>
    <col min="13564" max="13805" width="9.140625" style="1" customWidth="1"/>
    <col min="13806" max="13806" width="16" style="1" bestFit="1" customWidth="1"/>
    <col min="13807" max="13807" width="9" style="1" bestFit="1" customWidth="1"/>
    <col min="13808" max="13813" width="8.42578125" style="1" bestFit="1" customWidth="1"/>
    <col min="13814" max="13814" width="9.140625" style="1" customWidth="1"/>
    <col min="13815" max="13815" width="11.7109375" style="1" bestFit="1" customWidth="1"/>
    <col min="13816" max="13816" width="14.85546875" style="1" bestFit="1" customWidth="1"/>
    <col min="13817" max="13817" width="9.140625" style="1" customWidth="1"/>
    <col min="13818" max="13818" width="19.42578125" style="1" bestFit="1" customWidth="1"/>
    <col min="13819" max="13819" width="3" style="1" bestFit="1" customWidth="1"/>
    <col min="13820" max="14061" width="9.140625" style="1" customWidth="1"/>
    <col min="14062" max="14062" width="16" style="1" bestFit="1" customWidth="1"/>
    <col min="14063" max="14063" width="9" style="1" bestFit="1" customWidth="1"/>
    <col min="14064" max="14069" width="8.42578125" style="1" bestFit="1" customWidth="1"/>
    <col min="14070" max="14070" width="9.140625" style="1" customWidth="1"/>
    <col min="14071" max="14071" width="11.7109375" style="1" bestFit="1" customWidth="1"/>
    <col min="14072" max="14072" width="14.85546875" style="1" bestFit="1" customWidth="1"/>
    <col min="14073" max="14073" width="9.140625" style="1" customWidth="1"/>
    <col min="14074" max="14074" width="19.42578125" style="1" bestFit="1" customWidth="1"/>
    <col min="14075" max="14075" width="3" style="1" bestFit="1" customWidth="1"/>
    <col min="14076" max="14317" width="9.140625" style="1" customWidth="1"/>
    <col min="14318" max="14318" width="16" style="1" bestFit="1" customWidth="1"/>
    <col min="14319" max="14319" width="9" style="1" bestFit="1" customWidth="1"/>
    <col min="14320" max="14325" width="8.42578125" style="1" bestFit="1" customWidth="1"/>
    <col min="14326" max="14326" width="9.140625" style="1" customWidth="1"/>
    <col min="14327" max="14327" width="11.7109375" style="1" bestFit="1" customWidth="1"/>
    <col min="14328" max="14328" width="14.85546875" style="1" bestFit="1" customWidth="1"/>
    <col min="14329" max="14329" width="9.140625" style="1" customWidth="1"/>
    <col min="14330" max="14330" width="19.42578125" style="1" bestFit="1" customWidth="1"/>
    <col min="14331" max="14331" width="3" style="1" bestFit="1" customWidth="1"/>
    <col min="14332" max="14573" width="9.140625" style="1" customWidth="1"/>
    <col min="14574" max="14574" width="16" style="1" bestFit="1" customWidth="1"/>
    <col min="14575" max="14575" width="9" style="1" bestFit="1" customWidth="1"/>
    <col min="14576" max="14581" width="8.42578125" style="1" bestFit="1" customWidth="1"/>
    <col min="14582" max="14582" width="9.140625" style="1" customWidth="1"/>
    <col min="14583" max="14583" width="11.7109375" style="1" bestFit="1" customWidth="1"/>
    <col min="14584" max="14584" width="14.85546875" style="1" bestFit="1" customWidth="1"/>
    <col min="14585" max="14585" width="9.140625" style="1" customWidth="1"/>
    <col min="14586" max="14586" width="19.42578125" style="1" bestFit="1" customWidth="1"/>
    <col min="14587" max="14587" width="3" style="1" bestFit="1" customWidth="1"/>
    <col min="14588" max="14829" width="9.140625" style="1" customWidth="1"/>
    <col min="14830" max="14830" width="16" style="1" bestFit="1" customWidth="1"/>
    <col min="14831" max="14831" width="9" style="1" bestFit="1" customWidth="1"/>
    <col min="14832" max="14837" width="8.42578125" style="1" bestFit="1" customWidth="1"/>
    <col min="14838" max="14838" width="9.140625" style="1" customWidth="1"/>
    <col min="14839" max="14839" width="11.7109375" style="1" bestFit="1" customWidth="1"/>
    <col min="14840" max="14840" width="14.85546875" style="1" bestFit="1" customWidth="1"/>
    <col min="14841" max="14841" width="9.140625" style="1" customWidth="1"/>
    <col min="14842" max="14842" width="19.42578125" style="1" bestFit="1" customWidth="1"/>
    <col min="14843" max="14843" width="3" style="1" bestFit="1" customWidth="1"/>
    <col min="14844" max="15085" width="9.140625" style="1" customWidth="1"/>
    <col min="15086" max="15086" width="16" style="1" bestFit="1" customWidth="1"/>
    <col min="15087" max="15087" width="9" style="1" bestFit="1" customWidth="1"/>
    <col min="15088" max="15093" width="8.42578125" style="1" bestFit="1" customWidth="1"/>
    <col min="15094" max="15094" width="9.140625" style="1" customWidth="1"/>
    <col min="15095" max="15095" width="11.7109375" style="1" bestFit="1" customWidth="1"/>
    <col min="15096" max="15096" width="14.85546875" style="1" bestFit="1" customWidth="1"/>
    <col min="15097" max="15097" width="9.140625" style="1" customWidth="1"/>
    <col min="15098" max="15098" width="19.42578125" style="1" bestFit="1" customWidth="1"/>
    <col min="15099" max="15099" width="3" style="1" bestFit="1" customWidth="1"/>
    <col min="15100" max="15341" width="9.140625" style="1" customWidth="1"/>
    <col min="15342" max="15342" width="16" style="1" bestFit="1" customWidth="1"/>
    <col min="15343" max="15343" width="9" style="1" bestFit="1" customWidth="1"/>
    <col min="15344" max="15349" width="8.42578125" style="1" bestFit="1" customWidth="1"/>
    <col min="15350" max="15350" width="9.140625" style="1" customWidth="1"/>
    <col min="15351" max="15351" width="11.7109375" style="1" bestFit="1" customWidth="1"/>
    <col min="15352" max="15352" width="14.85546875" style="1" bestFit="1" customWidth="1"/>
    <col min="15353" max="15353" width="9.140625" style="1" customWidth="1"/>
    <col min="15354" max="15354" width="19.42578125" style="1" bestFit="1" customWidth="1"/>
    <col min="15355" max="15355" width="3" style="1" bestFit="1" customWidth="1"/>
    <col min="15356" max="15597" width="9.140625" style="1" customWidth="1"/>
    <col min="15598" max="15598" width="16" style="1" bestFit="1" customWidth="1"/>
    <col min="15599" max="15599" width="9" style="1" bestFit="1" customWidth="1"/>
    <col min="15600" max="15605" width="8.42578125" style="1" bestFit="1" customWidth="1"/>
    <col min="15606" max="15606" width="9.140625" style="1" customWidth="1"/>
    <col min="15607" max="15607" width="11.7109375" style="1" bestFit="1" customWidth="1"/>
    <col min="15608" max="15608" width="14.85546875" style="1" bestFit="1" customWidth="1"/>
    <col min="15609" max="15609" width="9.140625" style="1" customWidth="1"/>
    <col min="15610" max="15610" width="19.42578125" style="1" bestFit="1" customWidth="1"/>
    <col min="15611" max="15611" width="3" style="1" bestFit="1" customWidth="1"/>
    <col min="15612" max="15853" width="9.140625" style="1" customWidth="1"/>
    <col min="15854" max="15854" width="16" style="1" bestFit="1" customWidth="1"/>
    <col min="15855" max="15855" width="9" style="1" bestFit="1" customWidth="1"/>
    <col min="15856" max="15861" width="8.42578125" style="1" bestFit="1" customWidth="1"/>
    <col min="15862" max="15862" width="9.140625" style="1" customWidth="1"/>
    <col min="15863" max="15863" width="11.7109375" style="1" bestFit="1" customWidth="1"/>
    <col min="15864" max="15864" width="14.85546875" style="1" bestFit="1" customWidth="1"/>
    <col min="15865" max="15865" width="9.140625" style="1" customWidth="1"/>
    <col min="15866" max="15866" width="19.42578125" style="1" bestFit="1" customWidth="1"/>
    <col min="15867" max="15867" width="3" style="1" bestFit="1" customWidth="1"/>
    <col min="15868" max="16109" width="9.140625" style="1" customWidth="1"/>
    <col min="16110" max="16110" width="16" style="1" bestFit="1" customWidth="1"/>
    <col min="16111" max="16111" width="9" style="1" bestFit="1" customWidth="1"/>
    <col min="16112" max="16117" width="8.42578125" style="1" bestFit="1" customWidth="1"/>
    <col min="16118" max="16118" width="9.140625" style="1" customWidth="1"/>
    <col min="16119" max="16119" width="11.7109375" style="1" bestFit="1" customWidth="1"/>
    <col min="16120" max="16120" width="14.85546875" style="1" bestFit="1" customWidth="1"/>
    <col min="16121" max="16121" width="9.140625" style="1" customWidth="1"/>
    <col min="16122" max="16122" width="19.42578125" style="1" bestFit="1" customWidth="1"/>
    <col min="16123" max="16123" width="3" style="1" bestFit="1" customWidth="1"/>
    <col min="16124" max="16384" width="9.140625" style="1" customWidth="1"/>
  </cols>
  <sheetData>
    <row r="1" spans="1:3" x14ac:dyDescent="0.25">
      <c r="A1" s="6" t="s">
        <v>14</v>
      </c>
    </row>
    <row r="2" spans="1:3" x14ac:dyDescent="0.25">
      <c r="A2" s="5" t="s">
        <v>15</v>
      </c>
      <c r="B2" s="8">
        <v>1500000</v>
      </c>
    </row>
    <row r="3" spans="1:3" x14ac:dyDescent="0.25">
      <c r="A3" s="5" t="s">
        <v>16</v>
      </c>
      <c r="B3" s="8">
        <f>12*15</f>
        <v>180</v>
      </c>
    </row>
    <row r="4" spans="1:3" x14ac:dyDescent="0.25">
      <c r="A4" s="5" t="s">
        <v>17</v>
      </c>
      <c r="B4" s="19">
        <f>2%/12</f>
        <v>1.6666666666666668E-3</v>
      </c>
      <c r="C4" s="1" t="s">
        <v>25</v>
      </c>
    </row>
    <row r="5" spans="1:3" x14ac:dyDescent="0.25">
      <c r="A5" s="10" t="s">
        <v>18</v>
      </c>
      <c r="B5" s="11">
        <f>PMT(B4,B3,B2)*-1</f>
        <v>9652.6305083658845</v>
      </c>
    </row>
    <row r="7" spans="1:3" x14ac:dyDescent="0.25">
      <c r="A7" s="6" t="s">
        <v>19</v>
      </c>
    </row>
    <row r="8" spans="1:3" x14ac:dyDescent="0.25">
      <c r="A8" s="5" t="s">
        <v>15</v>
      </c>
      <c r="B8" s="8">
        <v>1500000</v>
      </c>
    </row>
    <row r="9" spans="1:3" x14ac:dyDescent="0.25">
      <c r="A9" s="5" t="s">
        <v>16</v>
      </c>
      <c r="B9" s="8">
        <v>180</v>
      </c>
    </row>
    <row r="10" spans="1:3" x14ac:dyDescent="0.25">
      <c r="A10" s="5" t="s">
        <v>17</v>
      </c>
      <c r="B10" s="19">
        <f>2%/12</f>
        <v>1.6666666666666668E-3</v>
      </c>
      <c r="C10" s="1" t="s">
        <v>25</v>
      </c>
    </row>
    <row r="11" spans="1:3" x14ac:dyDescent="0.25">
      <c r="A11" s="5" t="s">
        <v>20</v>
      </c>
      <c r="B11" s="12">
        <f>B10*(1+B10)^B9/((1+B10)^B9-1)</f>
        <v>6.4350870055770292E-3</v>
      </c>
    </row>
    <row r="12" spans="1:3" x14ac:dyDescent="0.25">
      <c r="A12" s="10" t="s">
        <v>18</v>
      </c>
      <c r="B12" s="11">
        <f>B8*B11</f>
        <v>9652.6305083655443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Forside</vt:lpstr>
      <vt:lpstr>Kontantstrøm Totalkapitalen</vt:lpstr>
      <vt:lpstr>Sluttverdi</vt:lpstr>
      <vt:lpstr>Nåverdi</vt:lpstr>
      <vt:lpstr>Nåverdi- og internrente</vt:lpstr>
      <vt:lpstr>Annuitet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Berg</dc:creator>
  <cp:lastModifiedBy>Terje Berg</cp:lastModifiedBy>
  <dcterms:created xsi:type="dcterms:W3CDTF">2017-08-02T10:06:25Z</dcterms:created>
  <dcterms:modified xsi:type="dcterms:W3CDTF">2021-05-05T06:20:37Z</dcterms:modified>
</cp:coreProperties>
</file>